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showSheetTabs="0" xWindow="240" yWindow="75" windowWidth="20055" windowHeight="7935"/>
  </bookViews>
  <sheets>
    <sheet name="Master" sheetId="1" r:id="rId1"/>
    <sheet name="Report" sheetId="2" r:id="rId2"/>
    <sheet name="Option" sheetId="3" r:id="rId3"/>
    <sheet name="Statement" sheetId="4" r:id="rId4"/>
    <sheet name="Pay Band" sheetId="5" state="hidden" r:id="rId5"/>
    <sheet name="HRA" sheetId="6" state="hidden" r:id="rId6"/>
    <sheet name="CCA" sheetId="7" state="hidden" r:id="rId7"/>
  </sheets>
  <definedNames>
    <definedName name="_xlnm.Print_Titles" localSheetId="1">Report!$14:$14</definedName>
  </definedNames>
  <calcPr calcId="124519"/>
</workbook>
</file>

<file path=xl/calcChain.xml><?xml version="1.0" encoding="utf-8"?>
<calcChain xmlns="http://schemas.openxmlformats.org/spreadsheetml/2006/main">
  <c r="J10" i="2"/>
  <c r="J9"/>
  <c r="A12"/>
  <c r="I12"/>
  <c r="F12"/>
  <c r="C12"/>
  <c r="H15" i="1" l="1"/>
  <c r="D15"/>
  <c r="T25" s="1"/>
  <c r="D11"/>
  <c r="N8"/>
  <c r="F25"/>
  <c r="L25"/>
  <c r="K25"/>
  <c r="J40"/>
  <c r="J39"/>
  <c r="J38"/>
  <c r="J37"/>
  <c r="J48"/>
  <c r="J45"/>
  <c r="J44"/>
  <c r="J43"/>
  <c r="J42"/>
  <c r="J41"/>
  <c r="J36"/>
  <c r="J35"/>
  <c r="J34"/>
  <c r="J33"/>
  <c r="J32"/>
  <c r="J31"/>
  <c r="J30"/>
  <c r="J29"/>
  <c r="J28"/>
  <c r="J27"/>
  <c r="J26"/>
  <c r="P48"/>
  <c r="P45"/>
  <c r="P44"/>
  <c r="P43"/>
  <c r="P42"/>
  <c r="P41"/>
  <c r="P40"/>
  <c r="P39"/>
  <c r="P38"/>
  <c r="P37"/>
  <c r="P36"/>
  <c r="P35"/>
  <c r="P34"/>
  <c r="P33"/>
  <c r="P32"/>
  <c r="P31"/>
  <c r="P30"/>
  <c r="P29"/>
  <c r="P28"/>
  <c r="P27"/>
  <c r="P26"/>
  <c r="P25"/>
  <c r="J25" s="1"/>
  <c r="O25"/>
  <c r="H25" s="1"/>
  <c r="O48"/>
  <c r="H48" s="1"/>
  <c r="O45"/>
  <c r="H45" s="1"/>
  <c r="O44"/>
  <c r="H44" s="1"/>
  <c r="O43"/>
  <c r="H43" s="1"/>
  <c r="O42"/>
  <c r="H42" s="1"/>
  <c r="O41"/>
  <c r="H41" s="1"/>
  <c r="O40"/>
  <c r="H40" s="1"/>
  <c r="O39"/>
  <c r="H39" s="1"/>
  <c r="O38"/>
  <c r="H38" s="1"/>
  <c r="O37"/>
  <c r="H37" s="1"/>
  <c r="O36"/>
  <c r="H36" s="1"/>
  <c r="O35"/>
  <c r="H35" s="1"/>
  <c r="O34"/>
  <c r="H34" s="1"/>
  <c r="O33"/>
  <c r="H33" s="1"/>
  <c r="O32"/>
  <c r="H32" s="1"/>
  <c r="O31"/>
  <c r="H31" s="1"/>
  <c r="O30"/>
  <c r="H30" s="1"/>
  <c r="O29"/>
  <c r="H29" s="1"/>
  <c r="O28"/>
  <c r="H28" s="1"/>
  <c r="O27"/>
  <c r="H27" s="1"/>
  <c r="O26"/>
  <c r="H26" s="1"/>
  <c r="A38" i="2"/>
  <c r="B35"/>
  <c r="B34"/>
  <c r="B33"/>
  <c r="B32"/>
  <c r="B31"/>
  <c r="B30"/>
  <c r="B29"/>
  <c r="B28"/>
  <c r="B27"/>
  <c r="B26"/>
  <c r="B25"/>
  <c r="B24"/>
  <c r="B23"/>
  <c r="B22"/>
  <c r="B21"/>
  <c r="B20"/>
  <c r="B19"/>
  <c r="B18"/>
  <c r="B17"/>
  <c r="B16"/>
  <c r="B15"/>
  <c r="C15" i="1"/>
  <c r="G15" l="1"/>
  <c r="F15"/>
  <c r="B26" i="4"/>
  <c r="J8" i="2"/>
  <c r="B25" i="4"/>
  <c r="J7" i="2"/>
  <c r="C22" i="4"/>
  <c r="G38" i="2" l="1"/>
  <c r="I48" i="1"/>
  <c r="A1" i="2" l="1"/>
  <c r="F7"/>
  <c r="F10"/>
  <c r="F9"/>
  <c r="F8"/>
  <c r="F6"/>
  <c r="A6"/>
  <c r="A10"/>
  <c r="A9"/>
  <c r="A8"/>
  <c r="C12" i="4" l="1"/>
  <c r="B8" i="2"/>
  <c r="B7"/>
  <c r="D4"/>
  <c r="G35"/>
  <c r="G34"/>
  <c r="G33"/>
  <c r="G32"/>
  <c r="G31"/>
  <c r="G30"/>
  <c r="G29"/>
  <c r="G28"/>
  <c r="G27"/>
  <c r="G26"/>
  <c r="G25"/>
  <c r="G24"/>
  <c r="G23"/>
  <c r="G22"/>
  <c r="G21"/>
  <c r="G20"/>
  <c r="G19"/>
  <c r="G18"/>
  <c r="G17"/>
  <c r="G16"/>
  <c r="G15"/>
  <c r="K14"/>
  <c r="K37" s="1"/>
  <c r="J14"/>
  <c r="J37" s="1"/>
  <c r="I14"/>
  <c r="I37" s="1"/>
  <c r="H14"/>
  <c r="H37" s="1"/>
  <c r="G14"/>
  <c r="G37" s="1"/>
  <c r="F14"/>
  <c r="F37" s="1"/>
  <c r="E14"/>
  <c r="E37" s="1"/>
  <c r="D14"/>
  <c r="D37" s="1"/>
  <c r="C14"/>
  <c r="C37" s="1"/>
  <c r="L45" i="1"/>
  <c r="K45"/>
  <c r="L44"/>
  <c r="J34" i="2" s="1"/>
  <c r="K44" i="1"/>
  <c r="I34" i="2" s="1"/>
  <c r="L43" i="1"/>
  <c r="J33" i="2" s="1"/>
  <c r="K43" i="1"/>
  <c r="I33" i="2" s="1"/>
  <c r="L42" i="1"/>
  <c r="J32" i="2" s="1"/>
  <c r="K42" i="1"/>
  <c r="I32" i="2" s="1"/>
  <c r="L41" i="1"/>
  <c r="J31" i="2" s="1"/>
  <c r="K41" i="1"/>
  <c r="I31" i="2" s="1"/>
  <c r="L40" i="1"/>
  <c r="J30" i="2" s="1"/>
  <c r="K40" i="1"/>
  <c r="I30" i="2" s="1"/>
  <c r="L39" i="1"/>
  <c r="J29" i="2" s="1"/>
  <c r="K39" i="1"/>
  <c r="I29" i="2" s="1"/>
  <c r="L38" i="1"/>
  <c r="J28" i="2" s="1"/>
  <c r="K38" i="1"/>
  <c r="I28" i="2" s="1"/>
  <c r="L37" i="1"/>
  <c r="J27" i="2" s="1"/>
  <c r="K37" i="1"/>
  <c r="I27" i="2" s="1"/>
  <c r="L36" i="1"/>
  <c r="J26" i="2" s="1"/>
  <c r="K36" i="1"/>
  <c r="I26" i="2" s="1"/>
  <c r="L35" i="1"/>
  <c r="J25" i="2" s="1"/>
  <c r="K35" i="1"/>
  <c r="I25" i="2" s="1"/>
  <c r="L34" i="1"/>
  <c r="J24" i="2" s="1"/>
  <c r="K34" i="1"/>
  <c r="I24" i="2" s="1"/>
  <c r="L33" i="1"/>
  <c r="J23" i="2" s="1"/>
  <c r="K33" i="1"/>
  <c r="I23" i="2" s="1"/>
  <c r="L32" i="1"/>
  <c r="J22" i="2" s="1"/>
  <c r="K32" i="1"/>
  <c r="I22" i="2" s="1"/>
  <c r="L31" i="1"/>
  <c r="J21" i="2" s="1"/>
  <c r="K31" i="1"/>
  <c r="I21" i="2" s="1"/>
  <c r="L30" i="1"/>
  <c r="J20" i="2" s="1"/>
  <c r="K30" i="1"/>
  <c r="I20" i="2" s="1"/>
  <c r="L29" i="1"/>
  <c r="J19" i="2" s="1"/>
  <c r="K29" i="1"/>
  <c r="I19" i="2" s="1"/>
  <c r="L28" i="1"/>
  <c r="J18" i="2" s="1"/>
  <c r="K28" i="1"/>
  <c r="I18" i="2" s="1"/>
  <c r="L27" i="1"/>
  <c r="J17" i="2" s="1"/>
  <c r="K27" i="1"/>
  <c r="I17" i="2" s="1"/>
  <c r="L26" i="1"/>
  <c r="J16" i="2" s="1"/>
  <c r="K26" i="1"/>
  <c r="I16" i="2" s="1"/>
  <c r="J15"/>
  <c r="I15"/>
  <c r="F45" i="1"/>
  <c r="F44"/>
  <c r="D34" i="2" s="1"/>
  <c r="F43" i="1"/>
  <c r="D33" i="2" s="1"/>
  <c r="F42" i="1"/>
  <c r="D32" i="2" s="1"/>
  <c r="F41" i="1"/>
  <c r="D31" i="2" s="1"/>
  <c r="F40" i="1"/>
  <c r="D30" i="2" s="1"/>
  <c r="F39" i="1"/>
  <c r="D29" i="2" s="1"/>
  <c r="F38" i="1"/>
  <c r="D28" i="2" s="1"/>
  <c r="F37" i="1"/>
  <c r="D27" i="2" s="1"/>
  <c r="F36" i="1"/>
  <c r="D26" i="2" s="1"/>
  <c r="F35" i="1"/>
  <c r="D25" i="2" s="1"/>
  <c r="F34" i="1"/>
  <c r="D24" i="2" s="1"/>
  <c r="F33" i="1"/>
  <c r="D23" i="2" s="1"/>
  <c r="F32" i="1"/>
  <c r="D22" i="2" s="1"/>
  <c r="F31" i="1"/>
  <c r="D21" i="2" s="1"/>
  <c r="F30" i="1"/>
  <c r="D20" i="2" s="1"/>
  <c r="F29" i="1"/>
  <c r="D19" i="2" s="1"/>
  <c r="F28" i="1"/>
  <c r="D18" i="2" s="1"/>
  <c r="F27" i="1"/>
  <c r="D17" i="2" s="1"/>
  <c r="F26" i="1"/>
  <c r="D16" i="2" s="1"/>
  <c r="D15"/>
  <c r="I35" l="1"/>
  <c r="K48" i="1"/>
  <c r="I38" i="2" s="1"/>
  <c r="J35"/>
  <c r="L48" i="1"/>
  <c r="J38" i="2" s="1"/>
  <c r="D35"/>
  <c r="F48" i="1"/>
  <c r="D38" i="2" s="1"/>
  <c r="C17" i="4"/>
  <c r="H7" i="2"/>
  <c r="H15" l="1"/>
  <c r="H16"/>
  <c r="C9" i="4"/>
  <c r="C13"/>
  <c r="C14" s="1"/>
  <c r="C15" s="1"/>
  <c r="B9" i="2"/>
  <c r="D12" i="1"/>
  <c r="B10" i="2" s="1"/>
  <c r="F15"/>
  <c r="F16"/>
  <c r="H17" l="1"/>
  <c r="F19"/>
  <c r="F17"/>
  <c r="F18"/>
  <c r="H10" i="1"/>
  <c r="H8" i="2" s="1"/>
  <c r="C5" i="4"/>
  <c r="C4"/>
  <c r="C8"/>
  <c r="D3" i="2"/>
  <c r="D2"/>
  <c r="C16" i="3"/>
  <c r="A6"/>
  <c r="A5"/>
  <c r="H18" i="2" l="1"/>
  <c r="F22"/>
  <c r="F21"/>
  <c r="F20"/>
  <c r="H12" i="1"/>
  <c r="H13" s="1"/>
  <c r="H19" i="2" l="1"/>
  <c r="F25"/>
  <c r="F24"/>
  <c r="Q25" i="1"/>
  <c r="F23" i="2"/>
  <c r="H10"/>
  <c r="R25" i="1" l="1"/>
  <c r="H20" i="2"/>
  <c r="F28"/>
  <c r="F27"/>
  <c r="F26"/>
  <c r="S25" i="1" l="1"/>
  <c r="X25" s="1"/>
  <c r="H21" i="2"/>
  <c r="F30"/>
  <c r="F31"/>
  <c r="F29"/>
  <c r="U25" i="1" l="1"/>
  <c r="Y25" s="1"/>
  <c r="H22" i="2"/>
  <c r="F34"/>
  <c r="F33"/>
  <c r="F32"/>
  <c r="C16" i="4"/>
  <c r="C18" s="1"/>
  <c r="C19" s="1"/>
  <c r="V25" i="1" l="1"/>
  <c r="W25" s="1"/>
  <c r="H23" i="2"/>
  <c r="F38"/>
  <c r="F35"/>
  <c r="Q26" i="1" l="1"/>
  <c r="E25"/>
  <c r="R26"/>
  <c r="H24" i="2"/>
  <c r="S26" i="1" l="1"/>
  <c r="X26" s="1"/>
  <c r="T26" s="1"/>
  <c r="U26" s="1"/>
  <c r="C21" i="4"/>
  <c r="G25" i="1"/>
  <c r="C15" i="2"/>
  <c r="H25"/>
  <c r="Y26" i="1" l="1"/>
  <c r="M25"/>
  <c r="K15" i="2" s="1"/>
  <c r="E15"/>
  <c r="H26"/>
  <c r="V26" i="1" l="1"/>
  <c r="W26" s="1"/>
  <c r="H27" i="2"/>
  <c r="Q27" i="1" l="1"/>
  <c r="E26"/>
  <c r="G26" s="1"/>
  <c r="E16" i="2" s="1"/>
  <c r="R29" i="1"/>
  <c r="S29" s="1"/>
  <c r="H28" i="2"/>
  <c r="C16" l="1"/>
  <c r="R27" i="1"/>
  <c r="S27" s="1"/>
  <c r="M26"/>
  <c r="K16" i="2" s="1"/>
  <c r="H29"/>
  <c r="X27" i="1" l="1"/>
  <c r="T27" s="1"/>
  <c r="H30" i="2"/>
  <c r="U27" i="1" l="1"/>
  <c r="Y27" s="1"/>
  <c r="V27" s="1"/>
  <c r="W27" s="1"/>
  <c r="R30"/>
  <c r="S30" s="1"/>
  <c r="H31" i="2"/>
  <c r="E27" i="1" l="1"/>
  <c r="Q28"/>
  <c r="R28" s="1"/>
  <c r="S28" s="1"/>
  <c r="X28" s="1"/>
  <c r="T28" s="1"/>
  <c r="U28" s="1"/>
  <c r="H32" i="2"/>
  <c r="G27" i="1" l="1"/>
  <c r="C17" i="2"/>
  <c r="Y28" i="1"/>
  <c r="H33" i="2"/>
  <c r="E17" l="1"/>
  <c r="M27" i="1"/>
  <c r="K17" i="2" s="1"/>
  <c r="V28" i="1"/>
  <c r="W28" s="1"/>
  <c r="R31"/>
  <c r="S31" s="1"/>
  <c r="H34" i="2"/>
  <c r="Q29" i="1" l="1"/>
  <c r="X29" s="1"/>
  <c r="T29" s="1"/>
  <c r="U29" s="1"/>
  <c r="E28"/>
  <c r="C18" i="2" s="1"/>
  <c r="H38"/>
  <c r="H35"/>
  <c r="G28" i="1" l="1"/>
  <c r="E18" i="2" s="1"/>
  <c r="Y29" i="1"/>
  <c r="M28" l="1"/>
  <c r="K18" i="2" s="1"/>
  <c r="V29" i="1"/>
  <c r="W29" s="1"/>
  <c r="R32"/>
  <c r="S32" s="1"/>
  <c r="Q30" l="1"/>
  <c r="E29"/>
  <c r="G29" s="1"/>
  <c r="R33"/>
  <c r="S33" s="1"/>
  <c r="C19" i="2" l="1"/>
  <c r="X30" i="1"/>
  <c r="T30" s="1"/>
  <c r="U30" s="1"/>
  <c r="E19" i="2"/>
  <c r="M29" i="1"/>
  <c r="K19" i="2" s="1"/>
  <c r="Y30" i="1" l="1"/>
  <c r="V30" l="1"/>
  <c r="W30" s="1"/>
  <c r="R34"/>
  <c r="S34" s="1"/>
  <c r="E30" l="1"/>
  <c r="G30" s="1"/>
  <c r="E20" i="2" s="1"/>
  <c r="Q31" i="1"/>
  <c r="X31" s="1"/>
  <c r="T31" s="1"/>
  <c r="U31" s="1"/>
  <c r="C20" i="2"/>
  <c r="M30" i="1" l="1"/>
  <c r="K20" i="2" s="1"/>
  <c r="Y31" i="1"/>
  <c r="V31" l="1"/>
  <c r="W31" s="1"/>
  <c r="R35"/>
  <c r="S35" s="1"/>
  <c r="Q32" l="1"/>
  <c r="X32" s="1"/>
  <c r="T32" s="1"/>
  <c r="U32" s="1"/>
  <c r="E31"/>
  <c r="C21" i="2" s="1"/>
  <c r="G31" i="1" l="1"/>
  <c r="E21" i="2" s="1"/>
  <c r="Y32" i="1"/>
  <c r="R36"/>
  <c r="S36" s="1"/>
  <c r="M31" l="1"/>
  <c r="K21" i="2" s="1"/>
  <c r="V32" i="1"/>
  <c r="W32" s="1"/>
  <c r="Q33" l="1"/>
  <c r="E32"/>
  <c r="C22" i="2" s="1"/>
  <c r="X33" i="1"/>
  <c r="T33" s="1"/>
  <c r="U33" s="1"/>
  <c r="G32" l="1"/>
  <c r="E22" i="2" s="1"/>
  <c r="Y33" i="1"/>
  <c r="R37"/>
  <c r="S37" s="1"/>
  <c r="M32" l="1"/>
  <c r="K22" i="2" s="1"/>
  <c r="V33" i="1"/>
  <c r="W33" s="1"/>
  <c r="Q34" l="1"/>
  <c r="X34" s="1"/>
  <c r="T34" s="1"/>
  <c r="U34" s="1"/>
  <c r="E33"/>
  <c r="C23" i="2" s="1"/>
  <c r="G33" i="1"/>
  <c r="E23" i="2" s="1"/>
  <c r="M33" i="1" l="1"/>
  <c r="K23" i="2" s="1"/>
  <c r="Y34" i="1"/>
  <c r="R38"/>
  <c r="S38" s="1"/>
  <c r="V34" l="1"/>
  <c r="W34" s="1"/>
  <c r="E34" s="1"/>
  <c r="Q35" l="1"/>
  <c r="X35" s="1"/>
  <c r="T35" s="1"/>
  <c r="U35" s="1"/>
  <c r="C24" i="2"/>
  <c r="G34" i="1"/>
  <c r="E24" i="2" s="1"/>
  <c r="M34" i="1" l="1"/>
  <c r="K24" i="2" s="1"/>
  <c r="Y35" i="1"/>
  <c r="R39"/>
  <c r="S39" s="1"/>
  <c r="V35" l="1"/>
  <c r="W35" s="1"/>
  <c r="E35" l="1"/>
  <c r="G35" s="1"/>
  <c r="E25" i="2" s="1"/>
  <c r="Q36" i="1"/>
  <c r="X36"/>
  <c r="T36" s="1"/>
  <c r="U36" s="1"/>
  <c r="R40"/>
  <c r="S40" s="1"/>
  <c r="C25" i="2" l="1"/>
  <c r="M35" i="1"/>
  <c r="K25" i="2" s="1"/>
  <c r="Y36" i="1"/>
  <c r="V36" l="1"/>
  <c r="W36" s="1"/>
  <c r="R41"/>
  <c r="S41" s="1"/>
  <c r="E36" l="1"/>
  <c r="G36" s="1"/>
  <c r="E26" i="2" s="1"/>
  <c r="Q37" i="1"/>
  <c r="X37" s="1"/>
  <c r="T37" s="1"/>
  <c r="U37" s="1"/>
  <c r="C26" i="2" l="1"/>
  <c r="M36" i="1"/>
  <c r="K26" i="2" s="1"/>
  <c r="Y37" i="1"/>
  <c r="V37" l="1"/>
  <c r="W37" s="1"/>
  <c r="R42"/>
  <c r="S42" s="1"/>
  <c r="E37" l="1"/>
  <c r="G37" s="1"/>
  <c r="E27" i="2" s="1"/>
  <c r="Q38" i="1"/>
  <c r="X38"/>
  <c r="T38" s="1"/>
  <c r="U38" s="1"/>
  <c r="C27" i="2" l="1"/>
  <c r="M37" i="1"/>
  <c r="K27" i="2" s="1"/>
  <c r="Y38" i="1"/>
  <c r="V38" l="1"/>
  <c r="W38" s="1"/>
  <c r="R43"/>
  <c r="S43" s="1"/>
  <c r="E38" l="1"/>
  <c r="C28" i="2" s="1"/>
  <c r="Q39" i="1"/>
  <c r="X39" s="1"/>
  <c r="T39" s="1"/>
  <c r="U39" s="1"/>
  <c r="G38" l="1"/>
  <c r="E28" i="2" s="1"/>
  <c r="Y39" i="1"/>
  <c r="R44"/>
  <c r="S44" s="1"/>
  <c r="M38" l="1"/>
  <c r="K28" i="2" s="1"/>
  <c r="V39" i="1"/>
  <c r="W39" s="1"/>
  <c r="Q40" s="1"/>
  <c r="E39" l="1"/>
  <c r="C29" i="2" s="1"/>
  <c r="X40" i="1"/>
  <c r="T40" s="1"/>
  <c r="U40" s="1"/>
  <c r="R45"/>
  <c r="S45" s="1"/>
  <c r="G39" l="1"/>
  <c r="E29" i="2" s="1"/>
  <c r="Y40" i="1"/>
  <c r="M39" l="1"/>
  <c r="K29" i="2" s="1"/>
  <c r="V40" i="1"/>
  <c r="W40" s="1"/>
  <c r="Q41" l="1"/>
  <c r="E40"/>
  <c r="C30" i="2" s="1"/>
  <c r="X41" i="1"/>
  <c r="T41" s="1"/>
  <c r="U41" s="1"/>
  <c r="G40"/>
  <c r="E30" i="2" s="1"/>
  <c r="M40" i="1" l="1"/>
  <c r="K30" i="2" s="1"/>
  <c r="Y41" i="1"/>
  <c r="T43"/>
  <c r="U43" s="1"/>
  <c r="V41" l="1"/>
  <c r="W41" s="1"/>
  <c r="Q42" s="1"/>
  <c r="E41" l="1"/>
  <c r="G41" s="1"/>
  <c r="X42"/>
  <c r="T42" s="1"/>
  <c r="U42" s="1"/>
  <c r="C31" i="2" l="1"/>
  <c r="E31"/>
  <c r="M41" i="1"/>
  <c r="K31" i="2" s="1"/>
  <c r="Y42" i="1"/>
  <c r="V42" l="1"/>
  <c r="W42" s="1"/>
  <c r="E42" l="1"/>
  <c r="G42" s="1"/>
  <c r="E32" i="2" s="1"/>
  <c r="Q43" i="1"/>
  <c r="V43"/>
  <c r="W43" l="1"/>
  <c r="E43" s="1"/>
  <c r="C33" i="2" s="1"/>
  <c r="M42" i="1"/>
  <c r="K32" i="2" s="1"/>
  <c r="C32"/>
  <c r="Y43" i="1"/>
  <c r="X43"/>
  <c r="Q44"/>
  <c r="X44" s="1"/>
  <c r="T44" s="1"/>
  <c r="U44" s="1"/>
  <c r="Y44" s="1"/>
  <c r="V44" s="1"/>
  <c r="G43" l="1"/>
  <c r="E33" i="2" s="1"/>
  <c r="W44" i="1"/>
  <c r="Q45" s="1"/>
  <c r="R48"/>
  <c r="S48" s="1"/>
  <c r="M43" l="1"/>
  <c r="K33" i="2" s="1"/>
  <c r="E44" i="1"/>
  <c r="G44" s="1"/>
  <c r="E34" i="2" s="1"/>
  <c r="X45" i="1"/>
  <c r="T45" s="1"/>
  <c r="U45" s="1"/>
  <c r="Y45" s="1"/>
  <c r="V45" s="1"/>
  <c r="C34" i="2"/>
  <c r="M44" i="1" l="1"/>
  <c r="K34" i="2" s="1"/>
  <c r="W45" i="1"/>
  <c r="Q48" l="1"/>
  <c r="E45"/>
  <c r="X48" l="1"/>
  <c r="T48" s="1"/>
  <c r="U48" s="1"/>
  <c r="G45"/>
  <c r="E35" i="2" s="1"/>
  <c r="C35"/>
  <c r="M45" i="1" l="1"/>
  <c r="K35" i="2" s="1"/>
  <c r="Y48" i="1"/>
  <c r="V48" l="1"/>
  <c r="W48" s="1"/>
  <c r="E48" s="1"/>
  <c r="G48" l="1"/>
  <c r="E38" i="2" s="1"/>
  <c r="C38"/>
  <c r="M48" i="1" l="1"/>
  <c r="K38" i="2" s="1"/>
</calcChain>
</file>

<file path=xl/sharedStrings.xml><?xml version="1.0" encoding="utf-8"?>
<sst xmlns="http://schemas.openxmlformats.org/spreadsheetml/2006/main" count="385" uniqueCount="246">
  <si>
    <t>APPENDIX - II</t>
  </si>
  <si>
    <t>STATEMENT OF FIXATION OF PAY UNDER TAMIL NADU REVISED</t>
  </si>
  <si>
    <t>SCALES OF PAY RULES, 2017</t>
  </si>
  <si>
    <t>5. Existing Emoluments</t>
  </si>
  <si>
    <t>Rounded Off to :</t>
  </si>
  <si>
    <t>11. Personal Pay, if any [Rule ]</t>
  </si>
  <si>
    <t>Date of Increment</t>
  </si>
  <si>
    <t>13. Any other relevant information</t>
  </si>
  <si>
    <t>Office :</t>
  </si>
  <si>
    <t xml:space="preserve">1. Name of the Employee </t>
  </si>
  <si>
    <t xml:space="preserve">3. Status[substantive /officiating) </t>
  </si>
  <si>
    <t>4. Pre-revised Pay Band and Grade Pay</t>
  </si>
  <si>
    <t xml:space="preserve">(a) Pay Band </t>
  </si>
  <si>
    <t xml:space="preserve">(b) Grade Pay </t>
  </si>
  <si>
    <t>(c) Existing Emoluments [(a)+(b)] :</t>
  </si>
  <si>
    <t>10. Revised Basic Pay (as per Sl.No.9)</t>
  </si>
  <si>
    <t>2. Designation of the post in which pay is to
     be fixed as on 1.1.2016.</t>
  </si>
  <si>
    <t>(a) Basic Pay in the prerevised structure 
      as on January 1, 2016</t>
  </si>
  <si>
    <t>(b) Dearness Allowance sanctioned with 
      effectfrom 1.1.2016</t>
  </si>
  <si>
    <t>6. Basic Pay (Pay in the applicable Pay Band 
    and applicable Grade Pay) in the pre-revised 
    structure as on January 1, 2016</t>
  </si>
  <si>
    <t>Pay after Increment in applicable 
Level of Pay Matrix</t>
  </si>
  <si>
    <t>(See Rule – 6(2))</t>
  </si>
  <si>
    <t>FORM FOR EXERCISING OPTION UNDER THE TAMIL NADU REVISED</t>
  </si>
  <si>
    <t>PAY RULES, 2017</t>
  </si>
  <si>
    <t>* To be scored out, if not applicable.</t>
  </si>
  <si>
    <t>UNDERTAKING</t>
  </si>
  <si>
    <t>Signature</t>
  </si>
  <si>
    <t>(with date)</t>
  </si>
  <si>
    <t>Head of the Office</t>
  </si>
  <si>
    <t>(in the case of Non-self drawing Officers)</t>
  </si>
  <si>
    <t>Accounts Officer</t>
  </si>
  <si>
    <t>(in the case of Self drawing Officers)</t>
  </si>
  <si>
    <t>Received the above declaration.</t>
  </si>
  <si>
    <t>Signature.</t>
  </si>
  <si>
    <t>Assistant Accountant – General /</t>
  </si>
  <si>
    <t>Pay and Accounts Officer,</t>
  </si>
  <si>
    <t>Head of Office.</t>
  </si>
  <si>
    <t>* Strike out whichever is not applicable.</t>
  </si>
  <si>
    <t xml:space="preserve">                    2. The option hereby exercised is final and will not be modified at any subsequent date.</t>
  </si>
  <si>
    <t>Name of the Employee</t>
  </si>
  <si>
    <t>Designation</t>
  </si>
  <si>
    <t>Revised Pay</t>
  </si>
  <si>
    <t>PAY</t>
  </si>
  <si>
    <t>Grade Pay</t>
  </si>
  <si>
    <t>DA</t>
  </si>
  <si>
    <t>Increment</t>
  </si>
  <si>
    <t>January</t>
  </si>
  <si>
    <t>April</t>
  </si>
  <si>
    <t>July</t>
  </si>
  <si>
    <t>October</t>
  </si>
  <si>
    <t>Dearness Allowance</t>
  </si>
  <si>
    <t>Year</t>
  </si>
  <si>
    <t>MONTH</t>
  </si>
  <si>
    <t>YEAR</t>
  </si>
  <si>
    <t>HRA</t>
  </si>
  <si>
    <t>MA</t>
  </si>
  <si>
    <t>February</t>
  </si>
  <si>
    <t>March</t>
  </si>
  <si>
    <t>May</t>
  </si>
  <si>
    <t>June</t>
  </si>
  <si>
    <t>August</t>
  </si>
  <si>
    <t>September</t>
  </si>
  <si>
    <t>November</t>
  </si>
  <si>
    <t>December</t>
  </si>
  <si>
    <t>TOTAL</t>
  </si>
  <si>
    <t xml:space="preserve">                    I hereby   undertake   that   any   excess  payment that may be found to have been made  as  a  result of incorrect fixation of pay or any   excess  payment detected in the light of discrepancies  noticed  subsequently  will  be  refunded  by  me  to  the Government either by adjustment  against  future  payments  due  to  me  or  otherwise without insisting for any prior notice.</t>
  </si>
  <si>
    <t>---------------------------------------------------------</t>
  </si>
  <si>
    <t>Pay Band</t>
  </si>
  <si>
    <t>Name of the School / Office</t>
  </si>
  <si>
    <t xml:space="preserve">Dated :       /        /  2017. </t>
  </si>
  <si>
    <t>7. Applicable Level in the Pay Matrix 
    corresponding  to Pay Band and Grade 
    Pay or scale shown at S.No.4.</t>
  </si>
  <si>
    <t>PB-1 Rs.5200-20200</t>
  </si>
  <si>
    <t>PB-2 Rs.9300-34800</t>
  </si>
  <si>
    <t>PB-3 Rs.15600-39100</t>
  </si>
  <si>
    <t>Level</t>
  </si>
  <si>
    <t>Sl.No</t>
  </si>
  <si>
    <t>Revised Pay Range</t>
  </si>
  <si>
    <t>Grade-III</t>
  </si>
  <si>
    <t>Grade-IV</t>
  </si>
  <si>
    <t>Upto - 13600</t>
  </si>
  <si>
    <t>13601 - 17200</t>
  </si>
  <si>
    <t>17201 - 21000</t>
  </si>
  <si>
    <t>21001 - 23900</t>
  </si>
  <si>
    <t>23901 - 27200</t>
  </si>
  <si>
    <t>27201 - 30600</t>
  </si>
  <si>
    <t>30601 - 35400</t>
  </si>
  <si>
    <t>35401 - 37300</t>
  </si>
  <si>
    <t>37301 - 41100</t>
  </si>
  <si>
    <t>41101 - 44500</t>
  </si>
  <si>
    <t>44501 - 50200</t>
  </si>
  <si>
    <t>50201 - 51600</t>
  </si>
  <si>
    <t>51601 - 54000</t>
  </si>
  <si>
    <t>54001 - 55500</t>
  </si>
  <si>
    <t>55501 - 56900</t>
  </si>
  <si>
    <t>56901 - 64200</t>
  </si>
  <si>
    <t>64201 and above</t>
  </si>
  <si>
    <t>Pay Matrix Level</t>
  </si>
  <si>
    <t>Grade-I(a)</t>
  </si>
  <si>
    <t>Grade-I(b)</t>
  </si>
  <si>
    <t>Grade-II</t>
  </si>
  <si>
    <t>64201 above</t>
  </si>
  <si>
    <t>Increment Date</t>
  </si>
  <si>
    <t>PB-1 Rs.5200-20200 + GP 1800</t>
  </si>
  <si>
    <t>PB-1 Rs.5200-20200 + GP 1900</t>
  </si>
  <si>
    <t>PB-1 Rs.5200-20200 + GP 2000</t>
  </si>
  <si>
    <t>PB-1 Rs.5200-20200 + GP 2200</t>
  </si>
  <si>
    <t>PB-1 Rs.5200-20200 + GP 2400</t>
  </si>
  <si>
    <t>PB-1 Rs.5200-20200 + GP 2600</t>
  </si>
  <si>
    <t>PB-1 Rs.5200-20200 + GP 2800</t>
  </si>
  <si>
    <t>PB-2 Rs.9300-34800 + GP 4200</t>
  </si>
  <si>
    <t>PB-2 Rs.9300-34800 + GP 4300</t>
  </si>
  <si>
    <t>PB-2 Rs.9300-34800 + GP 4400</t>
  </si>
  <si>
    <t>PB-2 Rs.9300-34800 + GP 4450</t>
  </si>
  <si>
    <t>PB-2 Rs.9300-34800 + GP 4500</t>
  </si>
  <si>
    <t>PB-2 Rs.9300-34800 + GP 4600</t>
  </si>
  <si>
    <t>PB-2 Rs.9300-34800 + GP 4700</t>
  </si>
  <si>
    <t>PB-2 Rs.9300-34800 + GP 4800</t>
  </si>
  <si>
    <t>PB-2 Rs.9300-34800 + GP 4900</t>
  </si>
  <si>
    <t>PB-2 Rs.9300-34800 + GP 5100</t>
  </si>
  <si>
    <t>PB-3 Rs.15600-39100 + GP 5200</t>
  </si>
  <si>
    <t>PB-3 Rs.15600-39100 + GP 5400</t>
  </si>
  <si>
    <t>PB-3 Rs.15600-39100 + GP 5700</t>
  </si>
  <si>
    <t>PB-3 Rs.15600-39100 + GP 6000</t>
  </si>
  <si>
    <t>PB-3 Rs.15600-39100 + GP 6600</t>
  </si>
  <si>
    <t>PB-3 Rs.15600-39100 + GP 7600</t>
  </si>
  <si>
    <t>PB-3 Rs.15600-39100 + GP 7700</t>
  </si>
  <si>
    <t>SCHEDULE-VI</t>
  </si>
  <si>
    <t>PB-1A Rs.4800-10000</t>
  </si>
  <si>
    <t>PB-1A Rs.4800-10000 + GP 1300</t>
  </si>
  <si>
    <t>PB-1A Rs.4800-10000 + GP 1400</t>
  </si>
  <si>
    <t>PB-1A Rs.4800-10000 + GP 1650</t>
  </si>
  <si>
    <t>Date   :</t>
  </si>
  <si>
    <t>SALARY FOR THE MONTH OF OCTOBER 2017</t>
  </si>
  <si>
    <t>PAY AS ON</t>
  </si>
  <si>
    <t>OCTOBER 2017</t>
  </si>
  <si>
    <t>P.PAY</t>
  </si>
  <si>
    <t>9. Applicable Cell in the Level either equal to 
    or just
    above the Amount at S,No.8.</t>
  </si>
  <si>
    <t>CCA</t>
  </si>
  <si>
    <t>OA</t>
  </si>
  <si>
    <t>SPL</t>
  </si>
  <si>
    <t>Name of the School</t>
  </si>
  <si>
    <t>P.PAY/S.PAY</t>
  </si>
  <si>
    <t>OTHER AL.</t>
  </si>
  <si>
    <t>SPL. AL.</t>
  </si>
  <si>
    <t>P.P / S.P</t>
  </si>
  <si>
    <t>HRA Grade</t>
  </si>
  <si>
    <t>Multiplying Factor</t>
  </si>
  <si>
    <t>Basic Pay</t>
  </si>
  <si>
    <t>Multiplying B.Pay</t>
  </si>
  <si>
    <t>New B.Pay (Matrix)</t>
  </si>
  <si>
    <t>Entry pay (old)</t>
  </si>
  <si>
    <t>PAY CALCULATION AS PER THE TAMIL NADU REVISED PAY RULES 2017</t>
  </si>
  <si>
    <t>PAY FIXATION (01.01.2016)</t>
  </si>
  <si>
    <t>8. Amount arrived at by multiplying basic pay as
    at S.No.6 2.57</t>
  </si>
  <si>
    <t>12. Date of next increment [Rule 10] and 
       pay after grant of Increment</t>
  </si>
  <si>
    <t>of Head of Office.</t>
  </si>
  <si>
    <t xml:space="preserve">Signature &amp; Designation </t>
  </si>
  <si>
    <t>Below 20600</t>
  </si>
  <si>
    <t>20601 - 30800</t>
  </si>
  <si>
    <t>30801 - 41100</t>
  </si>
  <si>
    <t>41101 and above</t>
  </si>
  <si>
    <t>S.No</t>
  </si>
  <si>
    <t>1 (A)</t>
  </si>
  <si>
    <t>1 (B)</t>
  </si>
  <si>
    <t>CCA Grade</t>
  </si>
  <si>
    <t>Thirunelveli</t>
  </si>
  <si>
    <t>No HRA</t>
  </si>
  <si>
    <t>No CCA</t>
  </si>
  <si>
    <t>HRA &amp; CCA</t>
  </si>
  <si>
    <t>Thirunel</t>
  </si>
  <si>
    <t>PB-4 Rs.37400-67000 + GP 8700</t>
  </si>
  <si>
    <t>PB-4 Rs.37400-67000 + GP 8800</t>
  </si>
  <si>
    <t>PB-4 Rs.37400-67000 + GP 8900</t>
  </si>
  <si>
    <t>PB-4 Rs.37400-67000 + GP 9500</t>
  </si>
  <si>
    <t>PB-4 Rs.37400-67000 + GP 10000</t>
  </si>
  <si>
    <t>PB-4 Rs.37400-67000</t>
  </si>
  <si>
    <t>No Increment</t>
  </si>
  <si>
    <t xml:space="preserve">  </t>
  </si>
  <si>
    <t xml:space="preserve">           (i) Pay in the applicable Pay Band</t>
  </si>
  <si>
    <t xml:space="preserve">           (ii) Grade Pay</t>
  </si>
  <si>
    <t xml:space="preserve">Select </t>
  </si>
  <si>
    <t>Incentive</t>
  </si>
  <si>
    <t>Selec Grade</t>
  </si>
  <si>
    <t>Spec Grade</t>
  </si>
  <si>
    <t>Select</t>
  </si>
  <si>
    <t>Jan - 2016</t>
  </si>
  <si>
    <t>Feb - 2016</t>
  </si>
  <si>
    <t>Mar - 2016</t>
  </si>
  <si>
    <t>Apr - 2016</t>
  </si>
  <si>
    <t>May - 2016</t>
  </si>
  <si>
    <t>Jun - 2016</t>
  </si>
  <si>
    <t>Jul - 2016</t>
  </si>
  <si>
    <t>Aug - 2016</t>
  </si>
  <si>
    <t>Sep - 2016</t>
  </si>
  <si>
    <t>Oct - 2016</t>
  </si>
  <si>
    <t>Nov - 2016</t>
  </si>
  <si>
    <t>Dec - 2016</t>
  </si>
  <si>
    <t>Jan - 2017</t>
  </si>
  <si>
    <t>Feb - 2017</t>
  </si>
  <si>
    <t>Mar - 2017</t>
  </si>
  <si>
    <t>Apr - 2017</t>
  </si>
  <si>
    <t>May - 2017</t>
  </si>
  <si>
    <t>Jun - 2017</t>
  </si>
  <si>
    <t>Jul - 2017</t>
  </si>
  <si>
    <t>Aug - 2017</t>
  </si>
  <si>
    <t>Sep - 2017</t>
  </si>
  <si>
    <t>Oct - 2017</t>
  </si>
  <si>
    <t xml:space="preserve">  Home  Prev.  Next</t>
  </si>
  <si>
    <t>Existing 
Pay Band</t>
  </si>
  <si>
    <t xml:space="preserve">  Incentive   </t>
  </si>
  <si>
    <t>SG</t>
  </si>
  <si>
    <t>IN</t>
  </si>
  <si>
    <t>IC</t>
  </si>
  <si>
    <t>Sele/Spl Grd</t>
  </si>
  <si>
    <t>Type Your Name Here</t>
  </si>
  <si>
    <t>Type Your Designation Here</t>
  </si>
  <si>
    <t>Type Your School Name Here</t>
  </si>
  <si>
    <t xml:space="preserve"> Home   Prev.   Next</t>
  </si>
  <si>
    <t xml:space="preserve"> Home    Prev.   Next</t>
  </si>
  <si>
    <t xml:space="preserve">   Home    Prev.   Next</t>
  </si>
  <si>
    <t>JAN</t>
  </si>
  <si>
    <t>FEB</t>
  </si>
  <si>
    <t>MAR</t>
  </si>
  <si>
    <t>APR</t>
  </si>
  <si>
    <t>JUN</t>
  </si>
  <si>
    <t>JUL</t>
  </si>
  <si>
    <t>MAY</t>
  </si>
  <si>
    <t>AUG</t>
  </si>
  <si>
    <t>SEP</t>
  </si>
  <si>
    <t>OCT</t>
  </si>
  <si>
    <t>NOV</t>
  </si>
  <si>
    <t>DEC</t>
  </si>
  <si>
    <r>
      <t xml:space="preserve">HRA
</t>
    </r>
    <r>
      <rPr>
        <b/>
        <sz val="8"/>
        <color theme="0"/>
        <rFont val="Arial"/>
        <family val="2"/>
      </rPr>
      <t>(Pay Range)</t>
    </r>
  </si>
  <si>
    <r>
      <t xml:space="preserve">CCA
</t>
    </r>
    <r>
      <rPr>
        <b/>
        <sz val="8"/>
        <color theme="0"/>
        <rFont val="Arial"/>
        <family val="2"/>
      </rPr>
      <t>(Pay Range)</t>
    </r>
  </si>
  <si>
    <t>MON</t>
  </si>
  <si>
    <t>Existing Pay Band</t>
  </si>
  <si>
    <t>ProM</t>
  </si>
  <si>
    <t>SGM</t>
  </si>
  <si>
    <t>Max</t>
  </si>
  <si>
    <t>Pro</t>
  </si>
  <si>
    <t>Existing Pay as on January 2016</t>
  </si>
  <si>
    <r>
      <t xml:space="preserve">PAY CALCULATION SOFTWARE V.4.4  -  ULTIMATE  </t>
    </r>
    <r>
      <rPr>
        <b/>
        <sz val="10"/>
        <color rgb="FFFFFF00"/>
        <rFont val="Arial Black"/>
        <family val="2"/>
      </rPr>
      <t>(Updated : 23.10.2017)</t>
    </r>
  </si>
  <si>
    <t>Promotion / 
Stag Increment</t>
  </si>
  <si>
    <r>
      <rPr>
        <sz val="9"/>
        <color theme="0"/>
        <rFont val="Arial"/>
        <family val="2"/>
      </rPr>
      <t>Designed By</t>
    </r>
    <r>
      <rPr>
        <sz val="9"/>
        <color theme="0"/>
        <rFont val="Arial Black"/>
        <family val="2"/>
      </rPr>
      <t xml:space="preserve">
</t>
    </r>
    <r>
      <rPr>
        <sz val="9"/>
        <color rgb="FFFFFF00"/>
        <rFont val="Arial Black"/>
        <family val="2"/>
      </rPr>
      <t>P.PANDIARAJAN</t>
    </r>
    <r>
      <rPr>
        <sz val="9"/>
        <color theme="0"/>
        <rFont val="Arial Black"/>
        <family val="2"/>
      </rPr>
      <t xml:space="preserve">
</t>
    </r>
    <r>
      <rPr>
        <sz val="9"/>
        <color rgb="FFFF00FF"/>
        <rFont val="Arial Black"/>
        <family val="2"/>
      </rPr>
      <t>Drawing Teacher</t>
    </r>
    <r>
      <rPr>
        <sz val="9"/>
        <color theme="0"/>
        <rFont val="Arial Black"/>
        <family val="2"/>
      </rPr>
      <t xml:space="preserve">
</t>
    </r>
    <r>
      <rPr>
        <b/>
        <sz val="9"/>
        <color theme="0"/>
        <rFont val="Arial"/>
        <family val="2"/>
      </rPr>
      <t>Hindu Hr Sec School
Madurantakam-603306 Kancheepuram Dist</t>
    </r>
    <r>
      <rPr>
        <sz val="9"/>
        <color theme="0"/>
        <rFont val="Arial Black"/>
        <family val="2"/>
      </rPr>
      <t xml:space="preserve">
</t>
    </r>
    <r>
      <rPr>
        <sz val="9"/>
        <color rgb="FFFFFF00"/>
        <rFont val="Arial Black"/>
        <family val="2"/>
      </rPr>
      <t>Cell : 9751145484
       : 7811961646</t>
    </r>
    <r>
      <rPr>
        <sz val="9"/>
        <color rgb="FFFFFF00"/>
        <rFont val="Arial"/>
        <family val="2"/>
      </rPr>
      <t/>
    </r>
  </si>
  <si>
    <r>
      <rPr>
        <b/>
        <u/>
        <sz val="9"/>
        <color rgb="FFFFC000"/>
        <rFont val="Arial Black"/>
        <family val="2"/>
      </rPr>
      <t>Note :</t>
    </r>
    <r>
      <rPr>
        <b/>
        <sz val="9"/>
        <color theme="0"/>
        <rFont val="Arial"/>
        <family val="2"/>
      </rPr>
      <t xml:space="preserve">
</t>
    </r>
    <r>
      <rPr>
        <b/>
        <sz val="9"/>
        <color rgb="FFFFFF00"/>
        <rFont val="Arial Black"/>
        <family val="2"/>
      </rPr>
      <t>1.</t>
    </r>
    <r>
      <rPr>
        <b/>
        <sz val="9"/>
        <color theme="0"/>
        <rFont val="Arial"/>
        <family val="2"/>
      </rPr>
      <t xml:space="preserve"> </t>
    </r>
    <r>
      <rPr>
        <b/>
        <sz val="9"/>
        <color theme="0"/>
        <rFont val="Arial Black"/>
        <family val="2"/>
      </rPr>
      <t>Type</t>
    </r>
    <r>
      <rPr>
        <b/>
        <sz val="9"/>
        <color theme="0"/>
        <rFont val="Arial"/>
        <family val="2"/>
      </rPr>
      <t xml:space="preserve"> </t>
    </r>
    <r>
      <rPr>
        <b/>
        <sz val="9"/>
        <color theme="0" tint="-0.14999847407452621"/>
        <rFont val="Arial"/>
        <family val="2"/>
      </rPr>
      <t>Input Data in White</t>
    </r>
    <r>
      <rPr>
        <b/>
        <sz val="9"/>
        <color theme="0"/>
        <rFont val="Arial"/>
        <family val="2"/>
      </rPr>
      <t xml:space="preserve"> </t>
    </r>
    <r>
      <rPr>
        <b/>
        <sz val="9"/>
        <color theme="0"/>
        <rFont val="Arial Black"/>
        <family val="2"/>
      </rPr>
      <t>Color Cell</t>
    </r>
    <r>
      <rPr>
        <b/>
        <sz val="9"/>
        <color theme="0"/>
        <rFont val="Arial"/>
        <family val="2"/>
      </rPr>
      <t xml:space="preserve">
</t>
    </r>
    <r>
      <rPr>
        <b/>
        <sz val="9"/>
        <color rgb="FFFFFF00"/>
        <rFont val="Arial Black"/>
        <family val="2"/>
      </rPr>
      <t>2.</t>
    </r>
    <r>
      <rPr>
        <b/>
        <sz val="9"/>
        <color theme="0"/>
        <rFont val="Arial"/>
        <family val="2"/>
      </rPr>
      <t xml:space="preserve"> </t>
    </r>
    <r>
      <rPr>
        <b/>
        <sz val="9"/>
        <color theme="0" tint="-0.14999847407452621"/>
        <rFont val="Arial"/>
        <family val="2"/>
      </rPr>
      <t>Drop Down Menu in</t>
    </r>
    <r>
      <rPr>
        <b/>
        <sz val="9"/>
        <color theme="0"/>
        <rFont val="Arial"/>
        <family val="2"/>
      </rPr>
      <t xml:space="preserve"> </t>
    </r>
    <r>
      <rPr>
        <b/>
        <sz val="9"/>
        <color rgb="FFFFFF00"/>
        <rFont val="Arial Black"/>
        <family val="2"/>
      </rPr>
      <t>Yellow Color Cell</t>
    </r>
    <r>
      <rPr>
        <b/>
        <sz val="9"/>
        <color theme="0"/>
        <rFont val="Arial"/>
        <family val="2"/>
      </rPr>
      <t xml:space="preserve">
</t>
    </r>
    <r>
      <rPr>
        <b/>
        <sz val="9"/>
        <color rgb="FFFFFF00"/>
        <rFont val="Arial Black"/>
        <family val="2"/>
      </rPr>
      <t>3.</t>
    </r>
    <r>
      <rPr>
        <b/>
        <sz val="9"/>
        <color theme="0"/>
        <rFont val="Arial"/>
        <family val="2"/>
      </rPr>
      <t xml:space="preserve"> </t>
    </r>
    <r>
      <rPr>
        <b/>
        <sz val="9"/>
        <color theme="0" tint="-0.14999847407452621"/>
        <rFont val="Arial"/>
        <family val="2"/>
      </rPr>
      <t>Now You Can Take Printout of</t>
    </r>
    <r>
      <rPr>
        <b/>
        <sz val="9"/>
        <color theme="0"/>
        <rFont val="Arial"/>
        <family val="2"/>
      </rPr>
      <t xml:space="preserve"> </t>
    </r>
    <r>
      <rPr>
        <b/>
        <sz val="9"/>
        <color rgb="FF00FF00"/>
        <rFont val="Arial Black"/>
        <family val="2"/>
      </rPr>
      <t>Report, 
    Shedule-VI and Appendix-II</t>
    </r>
    <r>
      <rPr>
        <b/>
        <sz val="9"/>
        <color theme="0"/>
        <rFont val="Arial"/>
        <family val="2"/>
      </rPr>
      <t xml:space="preserve">
</t>
    </r>
    <r>
      <rPr>
        <b/>
        <sz val="9"/>
        <color rgb="FFFFFF00"/>
        <rFont val="Arial Black"/>
        <family val="2"/>
      </rPr>
      <t>4.</t>
    </r>
    <r>
      <rPr>
        <b/>
        <sz val="9"/>
        <color theme="0"/>
        <rFont val="Arial"/>
        <family val="2"/>
      </rPr>
      <t xml:space="preserve"> </t>
    </r>
    <r>
      <rPr>
        <b/>
        <sz val="9"/>
        <color theme="0" tint="-0.14999847407452621"/>
        <rFont val="Arial"/>
        <family val="2"/>
      </rPr>
      <t xml:space="preserve">We Welcome your suggestion to improve this software at </t>
    </r>
    <r>
      <rPr>
        <b/>
        <sz val="9"/>
        <color rgb="FFFF66FF"/>
        <rFont val="Arial"/>
        <family val="2"/>
      </rPr>
      <t>pandian.nila@gmail.com</t>
    </r>
    <r>
      <rPr>
        <b/>
        <sz val="9"/>
        <color theme="0"/>
        <rFont val="Arial"/>
        <family val="2"/>
      </rPr>
      <t xml:space="preserve">
</t>
    </r>
    <r>
      <rPr>
        <b/>
        <sz val="9"/>
        <color rgb="FFFFFF00"/>
        <rFont val="Arial Black"/>
        <family val="2"/>
      </rPr>
      <t>5.</t>
    </r>
    <r>
      <rPr>
        <b/>
        <sz val="9"/>
        <color theme="0"/>
        <rFont val="Arial"/>
        <family val="2"/>
      </rPr>
      <t xml:space="preserve"> </t>
    </r>
    <r>
      <rPr>
        <b/>
        <sz val="9"/>
        <color theme="0"/>
        <rFont val="Arial Black"/>
        <family val="2"/>
      </rPr>
      <t>This Software is for Service Purpose Only</t>
    </r>
    <r>
      <rPr>
        <b/>
        <sz val="9"/>
        <color theme="0" tint="-0.14999847407452621"/>
        <rFont val="Arial"/>
        <family val="2"/>
      </rPr>
      <t xml:space="preserve"> </t>
    </r>
    <r>
      <rPr>
        <b/>
        <sz val="9"/>
        <color rgb="FF0099FF"/>
        <rFont val="Arial"/>
        <family val="2"/>
      </rPr>
      <t xml:space="preserve"> </t>
    </r>
    <r>
      <rPr>
        <b/>
        <sz val="9"/>
        <color theme="0"/>
        <rFont val="Arial Black"/>
        <family val="2"/>
      </rPr>
      <t>( Free of Cost )</t>
    </r>
  </si>
  <si>
    <t xml:space="preserve">  Home   Prev.   Next</t>
  </si>
</sst>
</file>

<file path=xl/styles.xml><?xml version="1.0" encoding="utf-8"?>
<styleSheet xmlns="http://schemas.openxmlformats.org/spreadsheetml/2006/main">
  <fonts count="76">
    <font>
      <sz val="11"/>
      <color theme="1"/>
      <name val="Calibri"/>
      <family val="2"/>
      <scheme val="minor"/>
    </font>
    <font>
      <sz val="12"/>
      <color theme="1"/>
      <name val="Arial"/>
      <family val="2"/>
    </font>
    <font>
      <sz val="12"/>
      <color theme="1"/>
      <name val="Arial Black"/>
      <family val="2"/>
    </font>
    <font>
      <b/>
      <sz val="12"/>
      <color theme="1"/>
      <name val="Arial"/>
      <family val="2"/>
    </font>
    <font>
      <b/>
      <sz val="12"/>
      <color theme="1"/>
      <name val="Arial Black"/>
      <family val="2"/>
    </font>
    <font>
      <sz val="12"/>
      <color theme="0"/>
      <name val="Arial Black"/>
      <family val="2"/>
    </font>
    <font>
      <sz val="12"/>
      <name val="Arial"/>
      <family val="2"/>
    </font>
    <font>
      <b/>
      <sz val="12"/>
      <color theme="0"/>
      <name val="Arial"/>
      <family val="2"/>
    </font>
    <font>
      <b/>
      <sz val="12"/>
      <name val="Arial"/>
      <family val="2"/>
    </font>
    <font>
      <sz val="12"/>
      <name val="Arial Black"/>
      <family val="2"/>
    </font>
    <font>
      <b/>
      <sz val="12"/>
      <color theme="0"/>
      <name val="Arial Black"/>
      <family val="2"/>
    </font>
    <font>
      <sz val="11"/>
      <color theme="0"/>
      <name val="Arial Black"/>
      <family val="2"/>
    </font>
    <font>
      <sz val="11"/>
      <name val="Calibri"/>
      <family val="2"/>
      <scheme val="minor"/>
    </font>
    <font>
      <sz val="11"/>
      <name val="Arial"/>
      <family val="2"/>
    </font>
    <font>
      <b/>
      <sz val="11"/>
      <name val="Arial"/>
      <family val="2"/>
    </font>
    <font>
      <b/>
      <sz val="13"/>
      <name val="Arial"/>
      <family val="2"/>
    </font>
    <font>
      <sz val="11"/>
      <name val="Arial Black"/>
      <family val="2"/>
    </font>
    <font>
      <sz val="11"/>
      <color theme="0"/>
      <name val="Calibri"/>
      <family val="2"/>
      <scheme val="minor"/>
    </font>
    <font>
      <b/>
      <sz val="11"/>
      <color theme="1"/>
      <name val="Arial Black"/>
      <family val="2"/>
    </font>
    <font>
      <b/>
      <sz val="12"/>
      <name val="Arial Black"/>
      <family val="2"/>
    </font>
    <font>
      <b/>
      <sz val="10"/>
      <name val="Arial"/>
      <family val="2"/>
    </font>
    <font>
      <sz val="11"/>
      <color rgb="FF008000"/>
      <name val="Calibri"/>
      <family val="2"/>
      <scheme val="minor"/>
    </font>
    <font>
      <b/>
      <sz val="11"/>
      <color theme="1"/>
      <name val="Calibri"/>
      <family val="2"/>
      <scheme val="minor"/>
    </font>
    <font>
      <sz val="15"/>
      <color rgb="FF0000CC"/>
      <name val="Arial Black"/>
      <family val="2"/>
    </font>
    <font>
      <sz val="15"/>
      <color rgb="FF008000"/>
      <name val="Arial Black"/>
      <family val="2"/>
    </font>
    <font>
      <b/>
      <sz val="14"/>
      <name val="Arial"/>
      <family val="2"/>
    </font>
    <font>
      <b/>
      <sz val="14"/>
      <color theme="0"/>
      <name val="Arial Black"/>
      <family val="2"/>
    </font>
    <font>
      <b/>
      <sz val="13"/>
      <color theme="0"/>
      <name val="Arial Black"/>
      <family val="2"/>
    </font>
    <font>
      <sz val="14"/>
      <color rgb="FFFFFF00"/>
      <name val="Arial Black"/>
      <family val="2"/>
    </font>
    <font>
      <sz val="11"/>
      <color rgb="FF003366"/>
      <name val="Calibri"/>
      <family val="2"/>
      <scheme val="minor"/>
    </font>
    <font>
      <b/>
      <sz val="8"/>
      <name val="Arial Black"/>
      <family val="2"/>
    </font>
    <font>
      <b/>
      <sz val="11"/>
      <name val="Arial Black"/>
      <family val="2"/>
    </font>
    <font>
      <sz val="10"/>
      <name val="Arial Black"/>
      <family val="2"/>
    </font>
    <font>
      <b/>
      <sz val="10.5"/>
      <name val="Arial"/>
      <family val="2"/>
    </font>
    <font>
      <b/>
      <sz val="10.5"/>
      <name val="Arial Black"/>
      <family val="2"/>
    </font>
    <font>
      <sz val="12"/>
      <color rgb="FFFFFF00"/>
      <name val="Arial Black"/>
      <family val="2"/>
    </font>
    <font>
      <b/>
      <sz val="11"/>
      <color rgb="FFFFFF00"/>
      <name val="Arial Black"/>
      <family val="2"/>
    </font>
    <font>
      <b/>
      <sz val="8"/>
      <color rgb="FFFFCCFF"/>
      <name val="Arial Black"/>
      <family val="2"/>
    </font>
    <font>
      <sz val="15"/>
      <name val="Arial Black"/>
      <family val="2"/>
    </font>
    <font>
      <b/>
      <sz val="12"/>
      <color rgb="FF0000CC"/>
      <name val="Arial Black"/>
      <family val="2"/>
    </font>
    <font>
      <sz val="11"/>
      <color rgb="FFFFFF00"/>
      <name val="Arial Black"/>
      <family val="2"/>
    </font>
    <font>
      <sz val="10.5"/>
      <color rgb="FFFFFF00"/>
      <name val="Arial Black"/>
      <family val="2"/>
    </font>
    <font>
      <b/>
      <sz val="7.5"/>
      <name val="Arial"/>
      <family val="2"/>
    </font>
    <font>
      <b/>
      <sz val="8"/>
      <color theme="0"/>
      <name val="Arial Black"/>
      <family val="2"/>
    </font>
    <font>
      <b/>
      <sz val="8"/>
      <color theme="0"/>
      <name val="Arial"/>
      <family val="2"/>
    </font>
    <font>
      <b/>
      <sz val="10"/>
      <color theme="1"/>
      <name val="Arial Black"/>
      <family val="2"/>
    </font>
    <font>
      <b/>
      <sz val="12"/>
      <color rgb="FFFFFF00"/>
      <name val="Arial Black"/>
      <family val="2"/>
    </font>
    <font>
      <sz val="11"/>
      <color theme="0"/>
      <name val="Arial"/>
      <family val="2"/>
    </font>
    <font>
      <b/>
      <sz val="10"/>
      <color theme="0"/>
      <name val="Arial"/>
      <family val="2"/>
    </font>
    <font>
      <b/>
      <sz val="12"/>
      <color rgb="FFFFFF99"/>
      <name val="Arial Black"/>
      <family val="2"/>
    </font>
    <font>
      <sz val="12"/>
      <color theme="0"/>
      <name val="Arial"/>
      <family val="2"/>
    </font>
    <font>
      <b/>
      <sz val="8.5"/>
      <color theme="0"/>
      <name val="Arial"/>
      <family val="2"/>
    </font>
    <font>
      <sz val="11"/>
      <color rgb="FFFF0000"/>
      <name val="Calibri"/>
      <family val="2"/>
      <scheme val="minor"/>
    </font>
    <font>
      <sz val="11"/>
      <color rgb="FFFF0000"/>
      <name val="Arial Black"/>
      <family val="2"/>
    </font>
    <font>
      <b/>
      <sz val="11"/>
      <color rgb="FFFF0000"/>
      <name val="Arial Black"/>
      <family val="2"/>
    </font>
    <font>
      <b/>
      <sz val="12"/>
      <color rgb="FFFF0000"/>
      <name val="Arial Black"/>
      <family val="2"/>
    </font>
    <font>
      <sz val="9"/>
      <color rgb="FFFFFF00"/>
      <name val="Arial"/>
      <family val="2"/>
    </font>
    <font>
      <b/>
      <sz val="9"/>
      <color theme="0"/>
      <name val="Arial"/>
      <family val="2"/>
    </font>
    <font>
      <b/>
      <sz val="9"/>
      <color theme="0" tint="-0.14999847407452621"/>
      <name val="Arial"/>
      <family val="2"/>
    </font>
    <font>
      <b/>
      <sz val="9"/>
      <color rgb="FFFFFF00"/>
      <name val="Arial Black"/>
      <family val="2"/>
    </font>
    <font>
      <b/>
      <sz val="9"/>
      <color rgb="FF0099FF"/>
      <name val="Arial"/>
      <family val="2"/>
    </font>
    <font>
      <b/>
      <sz val="10"/>
      <color rgb="FFFFFF00"/>
      <name val="Arial Black"/>
      <family val="2"/>
    </font>
    <font>
      <sz val="7.5"/>
      <name val="Arial Black"/>
      <family val="2"/>
    </font>
    <font>
      <sz val="14"/>
      <name val="Arial Black"/>
      <family val="2"/>
    </font>
    <font>
      <sz val="11"/>
      <color rgb="FFFFCCFF"/>
      <name val="Arial Black"/>
      <family val="2"/>
    </font>
    <font>
      <sz val="10"/>
      <color rgb="FFFFCCFF"/>
      <name val="Arial Black"/>
      <family val="2"/>
    </font>
    <font>
      <sz val="9"/>
      <color theme="0"/>
      <name val="Arial Black"/>
      <family val="2"/>
    </font>
    <font>
      <sz val="9"/>
      <color theme="0"/>
      <name val="Arial"/>
      <family val="2"/>
    </font>
    <font>
      <sz val="9"/>
      <color rgb="FFFFFF00"/>
      <name val="Arial Black"/>
      <family val="2"/>
    </font>
    <font>
      <sz val="9"/>
      <color rgb="FFFF00FF"/>
      <name val="Arial Black"/>
      <family val="2"/>
    </font>
    <font>
      <b/>
      <sz val="9"/>
      <color theme="0"/>
      <name val="Arial Black"/>
      <family val="2"/>
    </font>
    <font>
      <b/>
      <sz val="9"/>
      <color rgb="FF00FF00"/>
      <name val="Arial Black"/>
      <family val="2"/>
    </font>
    <font>
      <b/>
      <sz val="9"/>
      <color rgb="FFFF66FF"/>
      <name val="Arial"/>
      <family val="2"/>
    </font>
    <font>
      <b/>
      <u/>
      <sz val="9"/>
      <color rgb="FFFFC000"/>
      <name val="Arial Black"/>
      <family val="2"/>
    </font>
    <font>
      <sz val="9"/>
      <color theme="1"/>
      <name val="Calibri"/>
      <family val="2"/>
      <scheme val="minor"/>
    </font>
    <font>
      <b/>
      <sz val="9"/>
      <color rgb="FFFFFF00"/>
      <name val="Arial"/>
      <family val="2"/>
    </font>
  </fonts>
  <fills count="20">
    <fill>
      <patternFill patternType="none"/>
    </fill>
    <fill>
      <patternFill patternType="gray125"/>
    </fill>
    <fill>
      <patternFill patternType="solid">
        <fgColor rgb="FF99FFCC"/>
        <bgColor indexed="64"/>
      </patternFill>
    </fill>
    <fill>
      <patternFill patternType="solid">
        <fgColor rgb="FFFFCCFF"/>
        <bgColor indexed="64"/>
      </patternFill>
    </fill>
    <fill>
      <patternFill patternType="solid">
        <fgColor rgb="FF660066"/>
        <bgColor indexed="64"/>
      </patternFill>
    </fill>
    <fill>
      <patternFill patternType="solid">
        <fgColor rgb="FF003366"/>
        <bgColor indexed="64"/>
      </patternFill>
    </fill>
    <fill>
      <patternFill patternType="solid">
        <fgColor rgb="FF003300"/>
        <bgColor indexed="64"/>
      </patternFill>
    </fill>
    <fill>
      <patternFill patternType="solid">
        <fgColor theme="0"/>
        <bgColor indexed="64"/>
      </patternFill>
    </fill>
    <fill>
      <patternFill patternType="solid">
        <fgColor rgb="FF003399"/>
        <bgColor indexed="64"/>
      </patternFill>
    </fill>
    <fill>
      <patternFill patternType="solid">
        <fgColor rgb="FF660033"/>
        <bgColor indexed="64"/>
      </patternFill>
    </fill>
    <fill>
      <patternFill patternType="solid">
        <fgColor rgb="FF000066"/>
        <bgColor indexed="64"/>
      </patternFill>
    </fill>
    <fill>
      <patternFill patternType="solid">
        <fgColor rgb="FF000099"/>
        <bgColor indexed="64"/>
      </patternFill>
    </fill>
    <fill>
      <patternFill patternType="solid">
        <fgColor rgb="FF3E001F"/>
        <bgColor indexed="64"/>
      </patternFill>
    </fill>
    <fill>
      <patternFill patternType="solid">
        <fgColor rgb="FF66FF99"/>
        <bgColor indexed="64"/>
      </patternFill>
    </fill>
    <fill>
      <patternFill patternType="solid">
        <fgColor rgb="FFFFFF99"/>
        <bgColor indexed="64"/>
      </patternFill>
    </fill>
    <fill>
      <patternFill patternType="solid">
        <fgColor rgb="FF682E2E"/>
        <bgColor indexed="64"/>
      </patternFill>
    </fill>
    <fill>
      <patternFill patternType="solid">
        <fgColor rgb="FF800080"/>
        <bgColor indexed="64"/>
      </patternFill>
    </fill>
    <fill>
      <patternFill patternType="solid">
        <fgColor rgb="FF6600CC"/>
        <bgColor indexed="64"/>
      </patternFill>
    </fill>
    <fill>
      <patternFill patternType="solid">
        <fgColor theme="1"/>
        <bgColor indexed="64"/>
      </patternFill>
    </fill>
    <fill>
      <patternFill patternType="solid">
        <fgColor rgb="FF663300"/>
        <bgColor indexed="64"/>
      </patternFill>
    </fill>
  </fills>
  <borders count="23">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rgb="FF66FF99"/>
      </left>
      <right/>
      <top style="thick">
        <color rgb="FF66FF99"/>
      </top>
      <bottom/>
      <diagonal/>
    </border>
    <border>
      <left/>
      <right/>
      <top style="thick">
        <color rgb="FF66FF99"/>
      </top>
      <bottom/>
      <diagonal/>
    </border>
    <border>
      <left/>
      <right style="thick">
        <color rgb="FF66FF99"/>
      </right>
      <top style="thick">
        <color rgb="FF66FF99"/>
      </top>
      <bottom/>
      <diagonal/>
    </border>
    <border>
      <left style="thick">
        <color rgb="FF66FF99"/>
      </left>
      <right/>
      <top/>
      <bottom/>
      <diagonal/>
    </border>
    <border>
      <left/>
      <right style="thick">
        <color rgb="FF66FF99"/>
      </right>
      <top/>
      <bottom/>
      <diagonal/>
    </border>
    <border>
      <left style="thick">
        <color rgb="FF66FF99"/>
      </left>
      <right/>
      <top/>
      <bottom style="thick">
        <color rgb="FF66FF99"/>
      </bottom>
      <diagonal/>
    </border>
    <border>
      <left/>
      <right/>
      <top/>
      <bottom style="thick">
        <color rgb="FF66FF99"/>
      </bottom>
      <diagonal/>
    </border>
    <border>
      <left/>
      <right style="thick">
        <color rgb="FF66FF99"/>
      </right>
      <top/>
      <bottom style="thick">
        <color rgb="FF66FF99"/>
      </bottom>
      <diagonal/>
    </border>
  </borders>
  <cellStyleXfs count="1">
    <xf numFmtId="0" fontId="0" fillId="0" borderId="0"/>
  </cellStyleXfs>
  <cellXfs count="259">
    <xf numFmtId="0" fontId="0" fillId="0" borderId="0" xfId="0"/>
    <xf numFmtId="0" fontId="0" fillId="0" borderId="0" xfId="0" applyAlignment="1" applyProtection="1">
      <alignment vertical="center"/>
      <protection hidden="1"/>
    </xf>
    <xf numFmtId="0" fontId="3"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left" vertical="center"/>
      <protection hidden="1"/>
    </xf>
    <xf numFmtId="0" fontId="5" fillId="3" borderId="0" xfId="0" applyFont="1" applyFill="1" applyBorder="1" applyAlignment="1" applyProtection="1">
      <alignment horizontal="center" vertical="center"/>
      <protection hidden="1"/>
    </xf>
    <xf numFmtId="0" fontId="0" fillId="0" borderId="0" xfId="0" applyProtection="1">
      <protection hidden="1"/>
    </xf>
    <xf numFmtId="0" fontId="21" fillId="0" borderId="0" xfId="0" applyFont="1" applyAlignment="1" applyProtection="1">
      <alignment horizontal="center"/>
      <protection hidden="1"/>
    </xf>
    <xf numFmtId="0" fontId="21" fillId="0" borderId="0" xfId="0" applyFont="1" applyAlignment="1" applyProtection="1">
      <alignment vertical="center"/>
      <protection hidden="1"/>
    </xf>
    <xf numFmtId="0" fontId="0" fillId="0" borderId="0" xfId="0" applyBorder="1" applyAlignment="1" applyProtection="1">
      <alignment vertical="center"/>
      <protection hidden="1"/>
    </xf>
    <xf numFmtId="0" fontId="0" fillId="0" borderId="0" xfId="0" applyAlignment="1" applyProtection="1">
      <alignment horizontal="center" vertical="center"/>
      <protection hidden="1"/>
    </xf>
    <xf numFmtId="0" fontId="12" fillId="0" borderId="0" xfId="0" applyFont="1" applyFill="1" applyBorder="1" applyProtection="1">
      <protection hidden="1"/>
    </xf>
    <xf numFmtId="0" fontId="12" fillId="0" borderId="0" xfId="0" applyFont="1" applyFill="1" applyProtection="1">
      <protection hidden="1"/>
    </xf>
    <xf numFmtId="0" fontId="23" fillId="0" borderId="0" xfId="0" applyFont="1" applyAlignment="1" applyProtection="1">
      <alignment horizontal="left" vertical="center"/>
      <protection hidden="1"/>
    </xf>
    <xf numFmtId="0" fontId="24" fillId="0" borderId="0" xfId="0" applyFont="1" applyAlignment="1" applyProtection="1">
      <alignment horizontal="left" vertical="center"/>
      <protection hidden="1"/>
    </xf>
    <xf numFmtId="0" fontId="9"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12" fillId="0" borderId="0" xfId="0" applyFont="1" applyFill="1" applyBorder="1" applyAlignment="1" applyProtection="1">
      <protection hidden="1"/>
    </xf>
    <xf numFmtId="0" fontId="8"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0" fontId="13" fillId="0"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6" fillId="0" borderId="0" xfId="0" applyFont="1" applyFill="1" applyAlignment="1" applyProtection="1">
      <alignment vertical="center"/>
      <protection hidden="1"/>
    </xf>
    <xf numFmtId="0" fontId="22" fillId="0" borderId="0" xfId="0" applyFont="1" applyAlignment="1" applyProtection="1">
      <alignment vertical="center"/>
      <protection hidden="1"/>
    </xf>
    <xf numFmtId="0" fontId="1" fillId="0" borderId="0" xfId="0" applyFont="1" applyAlignment="1" applyProtection="1">
      <alignment vertical="center"/>
      <protection hidden="1"/>
    </xf>
    <xf numFmtId="0" fontId="1" fillId="0" borderId="0" xfId="0" applyFont="1" applyAlignment="1" applyProtection="1">
      <alignment horizontal="left" vertical="center"/>
      <protection hidden="1"/>
    </xf>
    <xf numFmtId="0" fontId="1" fillId="0" borderId="3" xfId="0" applyFont="1" applyBorder="1" applyAlignment="1" applyProtection="1">
      <alignment horizontal="left" vertical="center"/>
      <protection hidden="1"/>
    </xf>
    <xf numFmtId="0" fontId="1" fillId="0" borderId="0" xfId="0" applyFont="1" applyAlignment="1" applyProtection="1">
      <alignment horizontal="center" vertical="center" wrapText="1"/>
      <protection hidden="1"/>
    </xf>
    <xf numFmtId="0" fontId="3" fillId="0" borderId="0" xfId="0" applyFont="1" applyProtection="1">
      <protection hidden="1"/>
    </xf>
    <xf numFmtId="0" fontId="0" fillId="0" borderId="0" xfId="0" applyFill="1" applyBorder="1" applyProtection="1">
      <protection hidden="1"/>
    </xf>
    <xf numFmtId="0" fontId="8" fillId="0" borderId="0" xfId="0" applyFont="1" applyFill="1" applyBorder="1" applyAlignment="1" applyProtection="1">
      <alignment horizontal="center" vertical="center"/>
      <protection hidden="1"/>
    </xf>
    <xf numFmtId="9" fontId="6" fillId="0" borderId="0"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shrinkToFit="1"/>
      <protection hidden="1"/>
    </xf>
    <xf numFmtId="0" fontId="15" fillId="0" borderId="0" xfId="0" applyFont="1" applyFill="1" applyBorder="1" applyAlignment="1" applyProtection="1">
      <alignment vertical="center"/>
      <protection hidden="1"/>
    </xf>
    <xf numFmtId="0" fontId="9" fillId="0" borderId="0" xfId="0" applyFont="1" applyFill="1" applyBorder="1" applyAlignment="1" applyProtection="1">
      <protection hidden="1"/>
    </xf>
    <xf numFmtId="0" fontId="12" fillId="0" borderId="3" xfId="0" applyFont="1" applyFill="1" applyBorder="1" applyProtection="1">
      <protection hidden="1"/>
    </xf>
    <xf numFmtId="0" fontId="6" fillId="0" borderId="0" xfId="0" applyFont="1" applyFill="1" applyBorder="1" applyAlignment="1" applyProtection="1">
      <alignment vertical="center"/>
      <protection hidden="1"/>
    </xf>
    <xf numFmtId="0" fontId="20" fillId="0" borderId="0" xfId="0" applyFont="1" applyFill="1" applyBorder="1" applyAlignment="1" applyProtection="1">
      <alignment horizontal="center" vertical="center" wrapText="1"/>
      <protection hidden="1"/>
    </xf>
    <xf numFmtId="0" fontId="19" fillId="0" borderId="3" xfId="0" applyFont="1" applyFill="1" applyBorder="1" applyAlignment="1" applyProtection="1">
      <alignment horizontal="center" vertical="center" shrinkToFit="1"/>
      <protection hidden="1"/>
    </xf>
    <xf numFmtId="0" fontId="1" fillId="0" borderId="3" xfId="0" applyFont="1" applyBorder="1" applyAlignment="1" applyProtection="1">
      <alignment horizontal="left" vertical="center"/>
      <protection locked="0"/>
    </xf>
    <xf numFmtId="0" fontId="6" fillId="0" borderId="3" xfId="0" applyFont="1" applyFill="1" applyBorder="1" applyAlignment="1" applyProtection="1">
      <alignment horizontal="left" vertical="center" shrinkToFit="1"/>
      <protection hidden="1"/>
    </xf>
    <xf numFmtId="0" fontId="6" fillId="0" borderId="3" xfId="0" applyFont="1" applyFill="1" applyBorder="1" applyAlignment="1" applyProtection="1">
      <alignment horizontal="center" vertical="center" shrinkToFit="1"/>
      <protection hidden="1"/>
    </xf>
    <xf numFmtId="0" fontId="8" fillId="0" borderId="3" xfId="0" applyFont="1" applyFill="1" applyBorder="1" applyAlignment="1" applyProtection="1">
      <alignment horizontal="center" vertical="center" wrapText="1" shrinkToFit="1"/>
      <protection hidden="1"/>
    </xf>
    <xf numFmtId="0" fontId="14" fillId="0" borderId="3" xfId="0" applyFont="1" applyFill="1" applyBorder="1" applyAlignment="1" applyProtection="1">
      <alignment horizontal="left" vertical="center" shrinkToFit="1"/>
      <protection hidden="1"/>
    </xf>
    <xf numFmtId="0" fontId="1" fillId="0" borderId="0" xfId="0" applyFont="1" applyAlignment="1" applyProtection="1">
      <alignment horizontal="center" vertical="center"/>
      <protection hidden="1"/>
    </xf>
    <xf numFmtId="0" fontId="6" fillId="0" borderId="0" xfId="0" applyFont="1" applyFill="1" applyBorder="1" applyAlignment="1" applyProtection="1">
      <alignment horizontal="center" vertical="center" shrinkToFit="1"/>
      <protection hidden="1"/>
    </xf>
    <xf numFmtId="0" fontId="1" fillId="0" borderId="0" xfId="0" applyFont="1" applyAlignment="1" applyProtection="1">
      <alignment horizontal="center" vertical="center" shrinkToFit="1"/>
      <protection hidden="1"/>
    </xf>
    <xf numFmtId="0" fontId="0" fillId="0" borderId="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3" xfId="0" applyBorder="1" applyAlignment="1" applyProtection="1">
      <alignment horizontal="center" vertical="center"/>
      <protection hidden="1"/>
    </xf>
    <xf numFmtId="0" fontId="1" fillId="0" borderId="3" xfId="0" applyFont="1" applyBorder="1" applyAlignment="1" applyProtection="1">
      <alignment horizontal="center" vertical="center"/>
      <protection locked="0"/>
    </xf>
    <xf numFmtId="0" fontId="0" fillId="0" borderId="3" xfId="0" applyBorder="1" applyAlignment="1" applyProtection="1">
      <alignment horizontal="center" vertical="center"/>
      <protection hidden="1"/>
    </xf>
    <xf numFmtId="0" fontId="29" fillId="0" borderId="0" xfId="0" applyFont="1" applyFill="1" applyBorder="1" applyProtection="1">
      <protection hidden="1"/>
    </xf>
    <xf numFmtId="0" fontId="4" fillId="0" borderId="3" xfId="0" applyFont="1" applyBorder="1" applyAlignment="1" applyProtection="1">
      <alignment horizontal="left" vertical="center" shrinkToFit="1"/>
      <protection hidden="1"/>
    </xf>
    <xf numFmtId="0" fontId="18" fillId="0" borderId="3" xfId="0" applyFont="1" applyBorder="1" applyAlignment="1" applyProtection="1">
      <alignment horizontal="left" vertical="center" shrinkToFit="1"/>
      <protection hidden="1"/>
    </xf>
    <xf numFmtId="0" fontId="4" fillId="0" borderId="3" xfId="0" applyFont="1" applyBorder="1" applyAlignment="1" applyProtection="1">
      <alignment horizontal="left" vertical="center" shrinkToFit="1"/>
      <protection locked="0"/>
    </xf>
    <xf numFmtId="0" fontId="1" fillId="0" borderId="5" xfId="0" applyFont="1" applyBorder="1" applyAlignment="1" applyProtection="1">
      <alignment horizontal="left" vertical="center" shrinkToFit="1"/>
      <protection hidden="1"/>
    </xf>
    <xf numFmtId="0" fontId="3" fillId="0" borderId="3" xfId="0" applyFont="1" applyBorder="1" applyAlignment="1" applyProtection="1">
      <alignment vertical="center" wrapText="1"/>
      <protection hidden="1"/>
    </xf>
    <xf numFmtId="0" fontId="1" fillId="0" borderId="4" xfId="0" applyFont="1" applyBorder="1" applyAlignment="1" applyProtection="1">
      <alignment horizontal="left" vertical="center" shrinkToFit="1"/>
      <protection hidden="1"/>
    </xf>
    <xf numFmtId="0" fontId="1" fillId="0" borderId="5" xfId="0" applyFont="1" applyBorder="1" applyAlignment="1" applyProtection="1">
      <alignment horizontal="left" vertical="center" wrapText="1" shrinkToFit="1"/>
      <protection hidden="1"/>
    </xf>
    <xf numFmtId="0" fontId="1" fillId="0" borderId="8" xfId="0" applyFont="1" applyBorder="1" applyAlignment="1" applyProtection="1">
      <alignment horizontal="left" vertical="center" shrinkToFit="1"/>
      <protection hidden="1"/>
    </xf>
    <xf numFmtId="0" fontId="1" fillId="0" borderId="7" xfId="0" applyFont="1" applyBorder="1" applyAlignment="1" applyProtection="1">
      <alignment horizontal="left" vertical="center" shrinkToFit="1"/>
      <protection hidden="1"/>
    </xf>
    <xf numFmtId="0" fontId="4" fillId="0" borderId="3" xfId="0" applyFont="1" applyBorder="1" applyAlignment="1" applyProtection="1">
      <alignment horizontal="left" vertical="center" wrapText="1" shrinkToFit="1"/>
      <protection locked="0"/>
    </xf>
    <xf numFmtId="0" fontId="7" fillId="8" borderId="10" xfId="0" applyFont="1" applyFill="1" applyBorder="1" applyAlignment="1" applyProtection="1">
      <alignment horizontal="center" vertical="center" wrapText="1"/>
      <protection hidden="1"/>
    </xf>
    <xf numFmtId="0" fontId="30" fillId="0" borderId="0" xfId="0" applyFont="1" applyBorder="1" applyAlignment="1" applyProtection="1">
      <alignment vertical="center"/>
      <protection hidden="1"/>
    </xf>
    <xf numFmtId="0" fontId="8" fillId="0" borderId="3" xfId="0" applyFont="1" applyFill="1" applyBorder="1" applyAlignment="1" applyProtection="1">
      <alignment horizontal="left" vertical="center" shrinkToFit="1"/>
      <protection hidden="1"/>
    </xf>
    <xf numFmtId="0" fontId="8" fillId="0" borderId="3" xfId="0" applyFont="1" applyFill="1" applyBorder="1" applyAlignment="1" applyProtection="1">
      <alignment horizontal="center" vertical="center" shrinkToFit="1"/>
      <protection hidden="1"/>
    </xf>
    <xf numFmtId="0" fontId="9" fillId="0" borderId="3" xfId="0" applyFont="1" applyFill="1" applyBorder="1" applyAlignment="1" applyProtection="1">
      <alignment horizontal="center" vertical="center" shrinkToFit="1"/>
      <protection hidden="1"/>
    </xf>
    <xf numFmtId="0" fontId="8" fillId="0" borderId="3" xfId="0" applyFont="1" applyFill="1" applyBorder="1" applyAlignment="1" applyProtection="1">
      <alignment horizontal="left" vertical="center"/>
      <protection hidden="1"/>
    </xf>
    <xf numFmtId="0" fontId="37" fillId="3" borderId="0" xfId="0" applyFont="1" applyFill="1" applyBorder="1" applyAlignment="1" applyProtection="1">
      <alignment horizontal="center" vertical="center"/>
      <protection hidden="1"/>
    </xf>
    <xf numFmtId="0" fontId="37" fillId="3" borderId="0" xfId="0" applyFont="1" applyFill="1" applyBorder="1" applyAlignment="1" applyProtection="1">
      <alignment horizontal="center" vertical="center" wrapText="1"/>
      <protection hidden="1"/>
    </xf>
    <xf numFmtId="0" fontId="0" fillId="0" borderId="0" xfId="0" applyBorder="1" applyProtection="1">
      <protection hidden="1"/>
    </xf>
    <xf numFmtId="0" fontId="17" fillId="0" borderId="0" xfId="0" applyFont="1" applyBorder="1" applyAlignment="1" applyProtection="1">
      <alignment vertical="center"/>
      <protection hidden="1"/>
    </xf>
    <xf numFmtId="0" fontId="6" fillId="0" borderId="0" xfId="0" applyFont="1" applyAlignment="1" applyProtection="1">
      <alignment vertical="center"/>
      <protection hidden="1"/>
    </xf>
    <xf numFmtId="0" fontId="38" fillId="0" borderId="0" xfId="0" applyFont="1" applyAlignment="1" applyProtection="1">
      <alignment horizontal="left" vertical="center"/>
      <protection hidden="1"/>
    </xf>
    <xf numFmtId="0" fontId="16" fillId="0" borderId="0" xfId="0" applyFont="1" applyAlignment="1" applyProtection="1">
      <alignment horizontal="left" vertical="center"/>
      <protection hidden="1"/>
    </xf>
    <xf numFmtId="0" fontId="6" fillId="0" borderId="0" xfId="0" applyFont="1" applyAlignment="1" applyProtection="1">
      <alignment horizontal="center" vertical="center"/>
      <protection hidden="1"/>
    </xf>
    <xf numFmtId="0" fontId="9" fillId="0" borderId="3" xfId="0" applyFont="1" applyBorder="1" applyAlignment="1" applyProtection="1">
      <alignment horizontal="left" vertical="center" shrinkToFit="1"/>
      <protection hidden="1"/>
    </xf>
    <xf numFmtId="0" fontId="2" fillId="0" borderId="3" xfId="0" applyFont="1" applyBorder="1" applyAlignment="1" applyProtection="1">
      <alignment horizontal="center" vertical="center"/>
      <protection hidden="1"/>
    </xf>
    <xf numFmtId="0" fontId="32" fillId="0" borderId="0" xfId="0" applyFont="1" applyBorder="1" applyAlignment="1" applyProtection="1">
      <alignment horizontal="left"/>
      <protection hidden="1"/>
    </xf>
    <xf numFmtId="0" fontId="42" fillId="0" borderId="3" xfId="0" applyFont="1" applyFill="1" applyBorder="1" applyAlignment="1" applyProtection="1">
      <alignment horizontal="center" vertical="center" wrapText="1" shrinkToFit="1"/>
      <protection hidden="1"/>
    </xf>
    <xf numFmtId="0" fontId="17" fillId="0" borderId="0" xfId="0" applyFont="1" applyAlignment="1" applyProtection="1">
      <alignment vertical="center"/>
      <protection hidden="1"/>
    </xf>
    <xf numFmtId="0" fontId="7" fillId="8" borderId="10" xfId="0" applyFont="1" applyFill="1" applyBorder="1" applyAlignment="1" applyProtection="1">
      <alignment horizontal="center" vertical="center"/>
      <protection hidden="1"/>
    </xf>
    <xf numFmtId="0" fontId="8" fillId="0" borderId="12"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1" fillId="3" borderId="13" xfId="0" applyFont="1" applyFill="1" applyBorder="1" applyAlignment="1" applyProtection="1">
      <alignment vertical="center"/>
      <protection hidden="1"/>
    </xf>
    <xf numFmtId="0" fontId="44" fillId="0" borderId="0" xfId="0" applyFont="1" applyBorder="1" applyAlignment="1" applyProtection="1">
      <alignment vertical="center"/>
      <protection hidden="1"/>
    </xf>
    <xf numFmtId="0" fontId="7" fillId="7" borderId="0" xfId="0" applyFont="1" applyFill="1" applyBorder="1" applyAlignment="1" applyProtection="1">
      <alignment horizontal="center" vertical="center"/>
      <protection hidden="1"/>
    </xf>
    <xf numFmtId="0" fontId="0" fillId="7" borderId="0" xfId="0" applyFill="1" applyBorder="1" applyProtection="1">
      <protection hidden="1"/>
    </xf>
    <xf numFmtId="0" fontId="7" fillId="8" borderId="10" xfId="0" applyFont="1" applyFill="1" applyBorder="1" applyAlignment="1" applyProtection="1">
      <alignment horizontal="center" vertical="center" shrinkToFit="1"/>
      <protection hidden="1"/>
    </xf>
    <xf numFmtId="0" fontId="0" fillId="3" borderId="0" xfId="0" applyFill="1" applyAlignment="1" applyProtection="1">
      <alignment vertical="center"/>
      <protection hidden="1"/>
    </xf>
    <xf numFmtId="0" fontId="45" fillId="14" borderId="10" xfId="0" applyFont="1" applyFill="1" applyBorder="1" applyAlignment="1" applyProtection="1">
      <alignment horizontal="center" vertical="center" shrinkToFit="1"/>
      <protection locked="0"/>
    </xf>
    <xf numFmtId="0" fontId="7" fillId="7" borderId="0" xfId="0" applyFont="1" applyFill="1" applyBorder="1" applyProtection="1">
      <protection hidden="1"/>
    </xf>
    <xf numFmtId="0" fontId="17" fillId="7" borderId="0" xfId="0" applyFont="1" applyFill="1" applyBorder="1" applyAlignment="1" applyProtection="1">
      <alignment vertical="center"/>
      <protection hidden="1"/>
    </xf>
    <xf numFmtId="0" fontId="17" fillId="7" borderId="0" xfId="0" applyFont="1" applyFill="1" applyBorder="1" applyAlignment="1" applyProtection="1">
      <alignment horizontal="center" vertical="center"/>
      <protection hidden="1"/>
    </xf>
    <xf numFmtId="0" fontId="17" fillId="7" borderId="0" xfId="0" applyFont="1" applyFill="1" applyBorder="1" applyAlignment="1" applyProtection="1">
      <alignment horizontal="left"/>
      <protection hidden="1"/>
    </xf>
    <xf numFmtId="0" fontId="17" fillId="7" borderId="0" xfId="0" applyFont="1" applyFill="1" applyAlignment="1" applyProtection="1">
      <alignment horizontal="left" vertical="center"/>
      <protection hidden="1"/>
    </xf>
    <xf numFmtId="0" fontId="17" fillId="7" borderId="0" xfId="0" applyFont="1" applyFill="1" applyAlignment="1" applyProtection="1">
      <alignment vertical="center"/>
      <protection hidden="1"/>
    </xf>
    <xf numFmtId="0" fontId="17" fillId="7" borderId="0" xfId="0" applyFont="1" applyFill="1" applyBorder="1" applyAlignment="1" applyProtection="1">
      <alignment horizontal="left" vertical="center"/>
      <protection hidden="1"/>
    </xf>
    <xf numFmtId="0" fontId="43" fillId="7" borderId="0" xfId="0" applyFont="1" applyFill="1" applyBorder="1" applyAlignment="1" applyProtection="1">
      <alignment vertical="center"/>
      <protection hidden="1"/>
    </xf>
    <xf numFmtId="0" fontId="43" fillId="7" borderId="0" xfId="0" applyFont="1" applyFill="1" applyBorder="1" applyAlignment="1" applyProtection="1">
      <alignment horizontal="left"/>
      <protection hidden="1"/>
    </xf>
    <xf numFmtId="0" fontId="43" fillId="7" borderId="0" xfId="0" applyFont="1" applyFill="1" applyBorder="1" applyAlignment="1" applyProtection="1">
      <alignment horizontal="left" vertical="center"/>
      <protection hidden="1"/>
    </xf>
    <xf numFmtId="0" fontId="43" fillId="7" borderId="0" xfId="0" applyFont="1" applyFill="1" applyAlignment="1" applyProtection="1">
      <alignment horizontal="left" vertical="center"/>
      <protection hidden="1"/>
    </xf>
    <xf numFmtId="0" fontId="47" fillId="7" borderId="0" xfId="0" applyFont="1" applyFill="1" applyBorder="1" applyAlignment="1" applyProtection="1">
      <alignment horizontal="left"/>
      <protection hidden="1"/>
    </xf>
    <xf numFmtId="0" fontId="47" fillId="7" borderId="0" xfId="0" applyFont="1" applyFill="1" applyBorder="1" applyAlignment="1" applyProtection="1">
      <alignment vertical="center"/>
      <protection hidden="1"/>
    </xf>
    <xf numFmtId="0" fontId="44" fillId="7" borderId="0" xfId="0" applyFont="1" applyFill="1" applyBorder="1" applyAlignment="1" applyProtection="1">
      <alignment horizontal="left"/>
      <protection hidden="1"/>
    </xf>
    <xf numFmtId="17" fontId="17" fillId="7" borderId="0" xfId="0" quotePrefix="1" applyNumberFormat="1" applyFont="1" applyFill="1" applyAlignment="1" applyProtection="1">
      <alignment horizontal="left" vertical="center"/>
      <protection hidden="1"/>
    </xf>
    <xf numFmtId="17" fontId="17" fillId="7" borderId="0" xfId="0" applyNumberFormat="1" applyFont="1" applyFill="1" applyAlignment="1" applyProtection="1">
      <alignment horizontal="left" vertical="center"/>
      <protection hidden="1"/>
    </xf>
    <xf numFmtId="0" fontId="17" fillId="7" borderId="0" xfId="0" applyFont="1" applyFill="1" applyAlignment="1" applyProtection="1">
      <alignment horizontal="center" vertical="center"/>
      <protection hidden="1"/>
    </xf>
    <xf numFmtId="0" fontId="50" fillId="7" borderId="0" xfId="0" applyFont="1" applyFill="1" applyBorder="1" applyAlignment="1" applyProtection="1">
      <alignment vertical="center"/>
      <protection hidden="1"/>
    </xf>
    <xf numFmtId="0" fontId="17" fillId="7" borderId="0" xfId="0" applyFont="1" applyFill="1" applyBorder="1" applyProtection="1">
      <protection hidden="1"/>
    </xf>
    <xf numFmtId="0" fontId="7" fillId="7" borderId="0" xfId="0" applyFont="1" applyFill="1" applyProtection="1">
      <protection hidden="1"/>
    </xf>
    <xf numFmtId="0" fontId="17" fillId="7" borderId="0" xfId="0" applyFont="1" applyFill="1" applyProtection="1">
      <protection hidden="1"/>
    </xf>
    <xf numFmtId="0" fontId="3" fillId="13" borderId="10" xfId="0" applyFont="1" applyFill="1" applyBorder="1" applyAlignment="1" applyProtection="1">
      <alignment horizontal="left" vertical="center" shrinkToFit="1"/>
      <protection hidden="1"/>
    </xf>
    <xf numFmtId="0" fontId="3" fillId="13" borderId="10" xfId="0" applyFont="1" applyFill="1" applyBorder="1" applyAlignment="1" applyProtection="1">
      <alignment horizontal="center" vertical="center" shrinkToFit="1"/>
      <protection hidden="1"/>
    </xf>
    <xf numFmtId="0" fontId="2" fillId="3" borderId="10" xfId="0" applyFont="1" applyFill="1" applyBorder="1" applyAlignment="1" applyProtection="1">
      <alignment horizontal="center" vertical="center" shrinkToFit="1"/>
      <protection hidden="1"/>
    </xf>
    <xf numFmtId="0" fontId="9" fillId="3" borderId="10" xfId="0" applyFont="1" applyFill="1" applyBorder="1" applyAlignment="1" applyProtection="1">
      <alignment horizontal="center" vertical="center" shrinkToFit="1"/>
      <protection hidden="1"/>
    </xf>
    <xf numFmtId="0" fontId="2" fillId="3" borderId="10" xfId="0" quotePrefix="1" applyNumberFormat="1" applyFont="1" applyFill="1" applyBorder="1" applyAlignment="1" applyProtection="1">
      <alignment horizontal="center" vertical="center" shrinkToFit="1"/>
      <protection hidden="1"/>
    </xf>
    <xf numFmtId="0" fontId="17" fillId="0" borderId="0" xfId="0" applyFont="1" applyAlignment="1" applyProtection="1">
      <alignment horizontal="center" vertical="center"/>
      <protection hidden="1"/>
    </xf>
    <xf numFmtId="0" fontId="7" fillId="0" borderId="0" xfId="0" applyFont="1" applyProtection="1">
      <protection hidden="1"/>
    </xf>
    <xf numFmtId="0" fontId="17" fillId="0" borderId="0" xfId="0" applyFont="1" applyProtection="1">
      <protection hidden="1"/>
    </xf>
    <xf numFmtId="0" fontId="52" fillId="7" borderId="0" xfId="0" applyFont="1" applyFill="1" applyBorder="1" applyAlignment="1" applyProtection="1">
      <alignment vertical="center"/>
      <protection hidden="1"/>
    </xf>
    <xf numFmtId="0" fontId="53" fillId="7" borderId="0" xfId="0" applyFont="1" applyFill="1" applyBorder="1" applyAlignment="1" applyProtection="1">
      <alignment horizontal="center" vertical="center" shrinkToFit="1"/>
      <protection hidden="1"/>
    </xf>
    <xf numFmtId="0" fontId="54" fillId="7" borderId="0" xfId="0" applyFont="1" applyFill="1" applyBorder="1" applyAlignment="1" applyProtection="1">
      <alignment horizontal="center" vertical="center" shrinkToFit="1"/>
      <protection hidden="1"/>
    </xf>
    <xf numFmtId="0" fontId="55" fillId="7" borderId="0" xfId="0" applyFont="1" applyFill="1" applyBorder="1" applyAlignment="1" applyProtection="1">
      <alignment horizontal="center" vertical="center"/>
      <protection hidden="1"/>
    </xf>
    <xf numFmtId="0" fontId="10" fillId="8" borderId="10" xfId="0" applyFont="1" applyFill="1" applyBorder="1" applyAlignment="1" applyProtection="1">
      <alignment horizontal="center" vertical="center"/>
      <protection hidden="1"/>
    </xf>
    <xf numFmtId="0" fontId="10" fillId="6" borderId="10" xfId="0" applyFont="1" applyFill="1" applyBorder="1" applyAlignment="1" applyProtection="1">
      <alignment horizontal="center" vertical="center"/>
      <protection hidden="1"/>
    </xf>
    <xf numFmtId="0" fontId="2" fillId="13" borderId="14" xfId="0" applyFont="1" applyFill="1" applyBorder="1" applyAlignment="1" applyProtection="1">
      <alignment horizontal="center" vertical="center"/>
      <protection hidden="1"/>
    </xf>
    <xf numFmtId="0" fontId="16" fillId="7" borderId="0" xfId="0" applyFont="1" applyFill="1" applyBorder="1" applyAlignment="1" applyProtection="1">
      <alignment horizontal="center" vertical="center" shrinkToFit="1"/>
      <protection hidden="1"/>
    </xf>
    <xf numFmtId="0" fontId="12" fillId="7" borderId="0" xfId="0" applyFont="1" applyFill="1" applyBorder="1" applyAlignment="1" applyProtection="1">
      <alignment vertical="center"/>
      <protection hidden="1"/>
    </xf>
    <xf numFmtId="0" fontId="30" fillId="7" borderId="0" xfId="0" applyFont="1" applyFill="1" applyBorder="1" applyAlignment="1" applyProtection="1">
      <alignment horizontal="center" vertical="center"/>
      <protection hidden="1"/>
    </xf>
    <xf numFmtId="0" fontId="30" fillId="7" borderId="0" xfId="0" applyFont="1" applyFill="1" applyBorder="1" applyAlignment="1" applyProtection="1">
      <alignment vertical="center"/>
      <protection hidden="1"/>
    </xf>
    <xf numFmtId="0" fontId="62" fillId="7" borderId="0" xfId="0" applyFont="1" applyFill="1" applyBorder="1" applyAlignment="1" applyProtection="1">
      <alignment horizontal="center" vertical="center" wrapText="1" shrinkToFit="1"/>
      <protection hidden="1"/>
    </xf>
    <xf numFmtId="0" fontId="31" fillId="7" borderId="0" xfId="0" applyFont="1" applyFill="1" applyBorder="1" applyAlignment="1" applyProtection="1">
      <alignment horizontal="center" vertical="center"/>
      <protection hidden="1"/>
    </xf>
    <xf numFmtId="0" fontId="19" fillId="7" borderId="0" xfId="0" applyFont="1" applyFill="1" applyBorder="1" applyAlignment="1" applyProtection="1">
      <alignment horizontal="center" vertical="center"/>
      <protection hidden="1"/>
    </xf>
    <xf numFmtId="49" fontId="63" fillId="7" borderId="0" xfId="0" applyNumberFormat="1" applyFont="1" applyFill="1" applyBorder="1" applyAlignment="1" applyProtection="1">
      <alignment horizontal="center" vertical="center"/>
      <protection hidden="1"/>
    </xf>
    <xf numFmtId="0" fontId="12" fillId="7" borderId="0" xfId="0" applyFont="1" applyFill="1" applyBorder="1" applyProtection="1">
      <protection hidden="1"/>
    </xf>
    <xf numFmtId="0" fontId="12" fillId="7" borderId="0" xfId="0" applyFont="1" applyFill="1" applyProtection="1">
      <protection hidden="1"/>
    </xf>
    <xf numFmtId="0" fontId="57" fillId="7" borderId="0" xfId="0" applyFont="1" applyFill="1" applyBorder="1" applyAlignment="1" applyProtection="1">
      <alignment horizontal="left" vertical="top" wrapText="1"/>
      <protection hidden="1"/>
    </xf>
    <xf numFmtId="0" fontId="51" fillId="7" borderId="0" xfId="0" applyFont="1" applyFill="1" applyBorder="1" applyAlignment="1" applyProtection="1">
      <alignment vertical="center" wrapText="1"/>
      <protection hidden="1"/>
    </xf>
    <xf numFmtId="0" fontId="48" fillId="7" borderId="0" xfId="0" applyFont="1" applyFill="1" applyBorder="1" applyAlignment="1" applyProtection="1">
      <alignment vertical="center" wrapText="1"/>
      <protection hidden="1"/>
    </xf>
    <xf numFmtId="0" fontId="44" fillId="7" borderId="0" xfId="0" applyFont="1" applyFill="1" applyBorder="1" applyAlignment="1" applyProtection="1">
      <alignment vertical="center"/>
      <protection hidden="1"/>
    </xf>
    <xf numFmtId="0" fontId="48" fillId="7" borderId="0" xfId="0" applyFont="1" applyFill="1" applyBorder="1" applyAlignment="1" applyProtection="1">
      <alignment horizontal="left" vertical="center" wrapText="1"/>
      <protection hidden="1"/>
    </xf>
    <xf numFmtId="0" fontId="50" fillId="7" borderId="0" xfId="0" applyFont="1" applyFill="1" applyBorder="1" applyAlignment="1" applyProtection="1">
      <alignment horizontal="center" vertical="center"/>
      <protection hidden="1"/>
    </xf>
    <xf numFmtId="0" fontId="37" fillId="3" borderId="0" xfId="0" applyFont="1" applyFill="1" applyBorder="1" applyAlignment="1" applyProtection="1">
      <alignment vertical="center"/>
      <protection hidden="1"/>
    </xf>
    <xf numFmtId="0" fontId="64" fillId="3" borderId="0" xfId="0" applyFont="1" applyFill="1" applyBorder="1" applyAlignment="1" applyProtection="1">
      <alignment vertical="center" wrapText="1" shrinkToFit="1"/>
      <protection hidden="1"/>
    </xf>
    <xf numFmtId="0" fontId="65" fillId="3" borderId="0" xfId="0" applyFont="1" applyFill="1" applyBorder="1" applyAlignment="1" applyProtection="1">
      <alignment wrapText="1" shrinkToFit="1"/>
      <protection hidden="1"/>
    </xf>
    <xf numFmtId="0" fontId="8" fillId="0" borderId="3" xfId="0" applyFont="1" applyFill="1" applyBorder="1" applyAlignment="1" applyProtection="1">
      <alignment horizontal="center" vertical="center" shrinkToFit="1"/>
      <protection hidden="1"/>
    </xf>
    <xf numFmtId="0" fontId="19"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left" vertical="center" shrinkToFit="1"/>
      <protection hidden="1"/>
    </xf>
    <xf numFmtId="0" fontId="9" fillId="0" borderId="0" xfId="0" applyFont="1" applyFill="1" applyBorder="1" applyAlignment="1" applyProtection="1">
      <alignment horizontal="center" vertical="center" shrinkToFit="1"/>
      <protection hidden="1"/>
    </xf>
    <xf numFmtId="0" fontId="19" fillId="0" borderId="0" xfId="0" applyFont="1" applyFill="1" applyBorder="1" applyAlignment="1" applyProtection="1">
      <alignment horizontal="center" vertical="center" shrinkToFit="1"/>
      <protection hidden="1"/>
    </xf>
    <xf numFmtId="0" fontId="19" fillId="13" borderId="10" xfId="0" applyFont="1" applyFill="1" applyBorder="1" applyAlignment="1" applyProtection="1">
      <alignment horizontal="center" vertical="center"/>
      <protection hidden="1"/>
    </xf>
    <xf numFmtId="49" fontId="28" fillId="12" borderId="10" xfId="0" applyNumberFormat="1" applyFont="1" applyFill="1" applyBorder="1" applyAlignment="1" applyProtection="1">
      <alignment horizontal="center" vertical="center"/>
      <protection hidden="1"/>
    </xf>
    <xf numFmtId="0" fontId="5" fillId="15" borderId="10" xfId="0" applyFont="1" applyFill="1" applyBorder="1" applyAlignment="1" applyProtection="1">
      <alignment horizontal="center" vertical="center"/>
      <protection hidden="1"/>
    </xf>
    <xf numFmtId="0" fontId="2" fillId="13" borderId="10" xfId="0" applyFont="1" applyFill="1" applyBorder="1" applyAlignment="1" applyProtection="1">
      <alignment horizontal="center" vertical="center"/>
      <protection hidden="1"/>
    </xf>
    <xf numFmtId="0" fontId="31" fillId="14" borderId="10" xfId="0" applyFont="1" applyFill="1" applyBorder="1" applyAlignment="1" applyProtection="1">
      <alignment horizontal="center" vertical="center" wrapText="1" shrinkToFit="1"/>
      <protection locked="0"/>
    </xf>
    <xf numFmtId="0" fontId="36" fillId="15" borderId="10" xfId="0" applyFont="1" applyFill="1" applyBorder="1" applyAlignment="1" applyProtection="1">
      <alignment horizontal="center" vertical="center"/>
      <protection hidden="1"/>
    </xf>
    <xf numFmtId="0" fontId="19" fillId="7" borderId="10" xfId="0" applyFont="1" applyFill="1" applyBorder="1" applyAlignment="1" applyProtection="1">
      <alignment horizontal="center" vertical="center"/>
      <protection locked="0"/>
    </xf>
    <xf numFmtId="0" fontId="11" fillId="18" borderId="10" xfId="0" applyFont="1" applyFill="1" applyBorder="1" applyAlignment="1" applyProtection="1">
      <alignment horizontal="center" vertical="center" wrapText="1" shrinkToFit="1"/>
      <protection hidden="1"/>
    </xf>
    <xf numFmtId="0" fontId="10" fillId="8" borderId="10" xfId="0" applyFont="1" applyFill="1" applyBorder="1" applyAlignment="1" applyProtection="1">
      <alignment horizontal="center" vertical="center"/>
      <protection hidden="1"/>
    </xf>
    <xf numFmtId="0" fontId="11" fillId="11" borderId="14" xfId="0" applyFont="1" applyFill="1" applyBorder="1" applyAlignment="1" applyProtection="1">
      <alignment horizontal="center" vertical="center" shrinkToFit="1"/>
      <protection hidden="1"/>
    </xf>
    <xf numFmtId="0" fontId="11" fillId="11" borderId="11" xfId="0" applyFont="1" applyFill="1" applyBorder="1" applyAlignment="1" applyProtection="1">
      <alignment horizontal="center" vertical="center" shrinkToFit="1"/>
      <protection hidden="1"/>
    </xf>
    <xf numFmtId="17" fontId="3" fillId="13" borderId="10" xfId="0" quotePrefix="1" applyNumberFormat="1" applyFont="1" applyFill="1" applyBorder="1" applyAlignment="1" applyProtection="1">
      <alignment horizontal="center" vertical="center" shrinkToFit="1"/>
      <protection hidden="1"/>
    </xf>
    <xf numFmtId="0" fontId="5" fillId="4" borderId="10"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5" borderId="0" xfId="0" applyFont="1" applyFill="1" applyBorder="1" applyAlignment="1" applyProtection="1">
      <alignment horizontal="center" vertical="center"/>
      <protection hidden="1"/>
    </xf>
    <xf numFmtId="0" fontId="41" fillId="15" borderId="10" xfId="0" applyFont="1" applyFill="1" applyBorder="1" applyAlignment="1" applyProtection="1">
      <alignment horizontal="center" vertical="center" shrinkToFit="1"/>
      <protection hidden="1"/>
    </xf>
    <xf numFmtId="0" fontId="5" fillId="17" borderId="10" xfId="0" applyFont="1" applyFill="1" applyBorder="1" applyAlignment="1" applyProtection="1">
      <alignment horizontal="center" vertical="center" shrinkToFit="1"/>
      <protection hidden="1"/>
    </xf>
    <xf numFmtId="0" fontId="31" fillId="13" borderId="10" xfId="0" applyFont="1" applyFill="1" applyBorder="1" applyAlignment="1" applyProtection="1">
      <alignment horizontal="center" vertical="center" shrinkToFit="1"/>
      <protection hidden="1"/>
    </xf>
    <xf numFmtId="0" fontId="10" fillId="10" borderId="10" xfId="0" applyFont="1" applyFill="1" applyBorder="1" applyAlignment="1" applyProtection="1">
      <alignment horizontal="center" vertical="center"/>
      <protection hidden="1"/>
    </xf>
    <xf numFmtId="0" fontId="46" fillId="15" borderId="10" xfId="0" applyFont="1" applyFill="1" applyBorder="1" applyAlignment="1" applyProtection="1">
      <alignment horizontal="center" vertical="center" shrinkToFit="1"/>
      <protection hidden="1"/>
    </xf>
    <xf numFmtId="0" fontId="34" fillId="14" borderId="10" xfId="0" applyFont="1" applyFill="1" applyBorder="1" applyAlignment="1" applyProtection="1">
      <alignment horizontal="center" vertical="center" shrinkToFit="1"/>
      <protection locked="0"/>
    </xf>
    <xf numFmtId="0" fontId="5" fillId="17" borderId="10" xfId="0" applyFont="1" applyFill="1" applyBorder="1" applyAlignment="1" applyProtection="1">
      <alignment horizontal="center" vertical="center"/>
      <protection hidden="1"/>
    </xf>
    <xf numFmtId="0" fontId="27" fillId="9" borderId="10" xfId="0" applyFont="1" applyFill="1" applyBorder="1" applyAlignment="1" applyProtection="1">
      <alignment horizontal="center" vertical="center" shrinkToFit="1"/>
      <protection hidden="1"/>
    </xf>
    <xf numFmtId="0" fontId="19" fillId="13" borderId="10" xfId="0" applyFont="1" applyFill="1" applyBorder="1" applyAlignment="1" applyProtection="1">
      <alignment horizontal="left" vertical="center" shrinkToFit="1"/>
      <protection hidden="1"/>
    </xf>
    <xf numFmtId="0" fontId="49" fillId="15" borderId="10" xfId="0" applyFont="1" applyFill="1" applyBorder="1" applyAlignment="1" applyProtection="1">
      <alignment horizontal="center" vertical="center"/>
      <protection hidden="1"/>
    </xf>
    <xf numFmtId="0" fontId="36" fillId="15" borderId="10" xfId="0" applyFont="1" applyFill="1" applyBorder="1" applyAlignment="1" applyProtection="1">
      <alignment horizontal="center" vertical="center" shrinkToFit="1"/>
      <protection hidden="1"/>
    </xf>
    <xf numFmtId="0" fontId="26" fillId="10" borderId="10" xfId="0" applyFont="1" applyFill="1" applyBorder="1" applyAlignment="1" applyProtection="1">
      <alignment horizontal="center" vertical="center"/>
      <protection hidden="1"/>
    </xf>
    <xf numFmtId="0" fontId="33" fillId="13" borderId="10" xfId="0" applyFont="1" applyFill="1" applyBorder="1" applyAlignment="1" applyProtection="1">
      <alignment horizontal="left" vertical="center"/>
      <protection hidden="1"/>
    </xf>
    <xf numFmtId="0" fontId="7" fillId="8" borderId="10" xfId="0" applyFont="1" applyFill="1" applyBorder="1" applyAlignment="1" applyProtection="1">
      <alignment horizontal="center" vertical="center"/>
      <protection hidden="1"/>
    </xf>
    <xf numFmtId="0" fontId="26" fillId="9" borderId="10" xfId="0" applyFont="1" applyFill="1" applyBorder="1" applyAlignment="1" applyProtection="1">
      <alignment horizontal="center" vertical="center" shrinkToFit="1"/>
      <protection hidden="1"/>
    </xf>
    <xf numFmtId="0" fontId="16" fillId="14" borderId="10" xfId="0" applyFont="1" applyFill="1" applyBorder="1" applyAlignment="1" applyProtection="1">
      <alignment horizontal="center" vertical="center" shrinkToFit="1"/>
      <protection locked="0"/>
    </xf>
    <xf numFmtId="0" fontId="31" fillId="14" borderId="10" xfId="0" applyFont="1" applyFill="1" applyBorder="1" applyAlignment="1" applyProtection="1">
      <alignment horizontal="center" vertical="center" shrinkToFit="1"/>
      <protection locked="0"/>
    </xf>
    <xf numFmtId="0" fontId="7" fillId="6" borderId="10" xfId="0" applyFont="1" applyFill="1" applyBorder="1" applyAlignment="1" applyProtection="1">
      <alignment horizontal="left" vertical="center" shrinkToFit="1"/>
      <protection hidden="1"/>
    </xf>
    <xf numFmtId="0" fontId="19" fillId="14" borderId="10" xfId="0" applyFont="1" applyFill="1" applyBorder="1" applyAlignment="1" applyProtection="1">
      <alignment horizontal="center" vertical="center" shrinkToFit="1"/>
      <protection locked="0"/>
    </xf>
    <xf numFmtId="0" fontId="57" fillId="6" borderId="15" xfId="0" applyFont="1" applyFill="1" applyBorder="1" applyAlignment="1" applyProtection="1">
      <alignment horizontal="left" vertical="top" wrapText="1"/>
      <protection hidden="1"/>
    </xf>
    <xf numFmtId="0" fontId="74" fillId="0" borderId="16" xfId="0" applyFont="1" applyBorder="1" applyAlignment="1"/>
    <xf numFmtId="0" fontId="74" fillId="0" borderId="17" xfId="0" applyFont="1" applyBorder="1" applyAlignment="1"/>
    <xf numFmtId="0" fontId="74" fillId="0" borderId="18" xfId="0" applyFont="1" applyBorder="1" applyAlignment="1"/>
    <xf numFmtId="0" fontId="74" fillId="0" borderId="0" xfId="0" applyFont="1" applyAlignment="1"/>
    <xf numFmtId="0" fontId="74" fillId="0" borderId="19" xfId="0" applyFont="1" applyBorder="1" applyAlignment="1"/>
    <xf numFmtId="0" fontId="74" fillId="0" borderId="20" xfId="0" applyFont="1" applyBorder="1" applyAlignment="1"/>
    <xf numFmtId="0" fontId="74" fillId="0" borderId="21" xfId="0" applyFont="1" applyBorder="1" applyAlignment="1"/>
    <xf numFmtId="0" fontId="74" fillId="0" borderId="22" xfId="0" applyFont="1" applyBorder="1" applyAlignment="1"/>
    <xf numFmtId="0" fontId="5" fillId="16" borderId="10" xfId="0" applyFont="1" applyFill="1" applyBorder="1" applyAlignment="1" applyProtection="1">
      <alignment horizontal="center" vertical="center"/>
      <protection hidden="1"/>
    </xf>
    <xf numFmtId="0" fontId="10" fillId="6" borderId="10" xfId="0" applyFont="1" applyFill="1" applyBorder="1" applyAlignment="1" applyProtection="1">
      <alignment horizontal="center" vertical="center" wrapText="1"/>
      <protection hidden="1"/>
    </xf>
    <xf numFmtId="0" fontId="10" fillId="6" borderId="10" xfId="0" applyFont="1" applyFill="1" applyBorder="1" applyAlignment="1" applyProtection="1">
      <alignment horizontal="center" vertical="center"/>
      <protection hidden="1"/>
    </xf>
    <xf numFmtId="0" fontId="9" fillId="14" borderId="10" xfId="0" applyFont="1" applyFill="1" applyBorder="1" applyAlignment="1" applyProtection="1">
      <alignment horizontal="center" vertical="center" shrinkToFit="1"/>
      <protection locked="0"/>
    </xf>
    <xf numFmtId="0" fontId="40" fillId="15" borderId="10" xfId="0" applyFont="1" applyFill="1" applyBorder="1" applyAlignment="1" applyProtection="1">
      <alignment horizontal="center" vertical="center"/>
      <protection hidden="1"/>
    </xf>
    <xf numFmtId="0" fontId="39" fillId="2" borderId="10" xfId="0" applyFont="1" applyFill="1" applyBorder="1" applyAlignment="1" applyProtection="1">
      <alignment horizontal="left" vertical="center"/>
      <protection hidden="1"/>
    </xf>
    <xf numFmtId="0" fontId="9" fillId="7" borderId="10" xfId="0" applyFont="1" applyFill="1" applyBorder="1" applyAlignment="1" applyProtection="1">
      <alignment vertical="center" shrinkToFit="1"/>
      <protection locked="0"/>
    </xf>
    <xf numFmtId="0" fontId="9" fillId="7" borderId="14" xfId="0" applyFont="1" applyFill="1" applyBorder="1" applyAlignment="1" applyProtection="1">
      <alignment vertical="center" shrinkToFit="1"/>
      <protection locked="0"/>
    </xf>
    <xf numFmtId="0" fontId="66" fillId="10" borderId="10" xfId="0" applyFont="1" applyFill="1" applyBorder="1" applyAlignment="1" applyProtection="1">
      <alignment horizontal="center" vertical="center" wrapText="1" shrinkToFit="1"/>
      <protection hidden="1"/>
    </xf>
    <xf numFmtId="0" fontId="66" fillId="10" borderId="14" xfId="0" applyFont="1" applyFill="1" applyBorder="1" applyAlignment="1" applyProtection="1">
      <alignment horizontal="center" vertical="center" wrapText="1" shrinkToFit="1"/>
      <protection hidden="1"/>
    </xf>
    <xf numFmtId="0" fontId="35" fillId="17" borderId="10" xfId="0" applyFont="1" applyFill="1" applyBorder="1" applyAlignment="1" applyProtection="1">
      <alignment horizontal="center" vertical="center"/>
      <protection hidden="1"/>
    </xf>
    <xf numFmtId="17" fontId="9" fillId="0" borderId="3" xfId="0" quotePrefix="1" applyNumberFormat="1" applyFont="1" applyFill="1" applyBorder="1" applyAlignment="1" applyProtection="1">
      <alignment horizontal="center" vertical="center" shrinkToFit="1"/>
      <protection hidden="1"/>
    </xf>
    <xf numFmtId="0" fontId="19" fillId="0" borderId="3" xfId="0" applyFont="1" applyFill="1" applyBorder="1" applyAlignment="1" applyProtection="1">
      <alignment horizontal="left" vertical="center" shrinkToFit="1"/>
      <protection hidden="1"/>
    </xf>
    <xf numFmtId="0" fontId="9" fillId="0" borderId="2" xfId="0" applyFont="1" applyFill="1" applyBorder="1" applyAlignment="1" applyProtection="1">
      <alignment horizontal="center" vertical="center" shrinkToFit="1"/>
      <protection hidden="1"/>
    </xf>
    <xf numFmtId="0" fontId="25" fillId="0" borderId="3" xfId="0" applyFont="1" applyFill="1" applyBorder="1" applyAlignment="1" applyProtection="1">
      <alignment horizontal="center" vertical="center" shrinkToFit="1"/>
      <protection hidden="1"/>
    </xf>
    <xf numFmtId="0" fontId="8" fillId="0" borderId="3" xfId="0" applyFont="1" applyFill="1" applyBorder="1" applyAlignment="1" applyProtection="1">
      <alignment horizontal="center" vertical="center" shrinkToFit="1"/>
      <protection hidden="1"/>
    </xf>
    <xf numFmtId="0" fontId="9" fillId="0" borderId="3" xfId="0" applyFont="1" applyFill="1" applyBorder="1" applyAlignment="1" applyProtection="1">
      <alignment horizontal="center" vertical="center" shrinkToFit="1"/>
      <protection hidden="1"/>
    </xf>
    <xf numFmtId="0" fontId="14" fillId="0" borderId="3" xfId="0" applyFont="1" applyFill="1" applyBorder="1" applyAlignment="1" applyProtection="1">
      <alignment horizontal="center" vertical="center" shrinkToFit="1"/>
      <protection hidden="1"/>
    </xf>
    <xf numFmtId="0" fontId="8" fillId="0" borderId="3" xfId="0" applyFont="1" applyFill="1" applyBorder="1" applyAlignment="1" applyProtection="1">
      <alignment horizontal="left" vertical="center"/>
      <protection hidden="1"/>
    </xf>
    <xf numFmtId="0" fontId="8" fillId="0" borderId="4" xfId="0" applyFont="1" applyFill="1" applyBorder="1" applyAlignment="1" applyProtection="1">
      <alignment horizontal="left" vertical="center"/>
      <protection hidden="1"/>
    </xf>
    <xf numFmtId="0" fontId="8" fillId="0" borderId="1" xfId="0" applyFont="1" applyFill="1" applyBorder="1" applyAlignment="1" applyProtection="1">
      <alignment horizontal="left" vertical="center"/>
      <protection hidden="1"/>
    </xf>
    <xf numFmtId="0" fontId="8" fillId="0" borderId="5" xfId="0" applyFont="1" applyFill="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16" fillId="0" borderId="5" xfId="0" applyFont="1" applyFill="1" applyBorder="1" applyAlignment="1" applyProtection="1">
      <alignment horizontal="center" vertical="center" shrinkToFit="1"/>
      <protection hidden="1"/>
    </xf>
    <xf numFmtId="0" fontId="16" fillId="0" borderId="3" xfId="0" applyFont="1" applyFill="1" applyBorder="1" applyAlignment="1" applyProtection="1">
      <alignment horizontal="center" vertical="center" shrinkToFit="1"/>
      <protection hidden="1"/>
    </xf>
    <xf numFmtId="0" fontId="9" fillId="0" borderId="5" xfId="0" applyFont="1" applyFill="1" applyBorder="1" applyAlignment="1" applyProtection="1">
      <alignment horizontal="center" vertical="center" shrinkToFit="1"/>
      <protection hidden="1"/>
    </xf>
    <xf numFmtId="17" fontId="8" fillId="0" borderId="3" xfId="0" applyNumberFormat="1" applyFont="1" applyFill="1" applyBorder="1" applyAlignment="1" applyProtection="1">
      <alignment horizontal="center" vertical="center" shrinkToFit="1"/>
      <protection hidden="1"/>
    </xf>
    <xf numFmtId="0" fontId="15" fillId="0" borderId="3" xfId="0" applyFont="1" applyFill="1" applyBorder="1" applyAlignment="1" applyProtection="1">
      <alignment horizontal="center" vertical="center" shrinkToFit="1"/>
      <protection hidden="1"/>
    </xf>
    <xf numFmtId="0" fontId="9" fillId="0" borderId="4" xfId="0" applyFont="1" applyFill="1" applyBorder="1" applyAlignment="1" applyProtection="1">
      <alignment horizontal="center" vertical="center" shrinkToFit="1"/>
      <protection hidden="1"/>
    </xf>
    <xf numFmtId="0" fontId="9" fillId="0" borderId="1" xfId="0" applyFont="1" applyFill="1" applyBorder="1" applyAlignment="1" applyProtection="1">
      <alignment horizontal="center" vertical="center" shrinkToFit="1"/>
      <protection hidden="1"/>
    </xf>
    <xf numFmtId="0" fontId="8" fillId="0" borderId="3" xfId="0" applyFont="1" applyFill="1" applyBorder="1" applyAlignment="1" applyProtection="1">
      <alignment horizontal="center" vertical="center"/>
      <protection hidden="1"/>
    </xf>
    <xf numFmtId="0" fontId="19" fillId="0" borderId="3" xfId="0" applyFont="1" applyFill="1" applyBorder="1" applyAlignment="1" applyProtection="1">
      <alignment horizontal="center" vertical="center"/>
      <protection hidden="1"/>
    </xf>
    <xf numFmtId="0" fontId="19" fillId="0" borderId="3" xfId="0" applyFont="1" applyFill="1" applyBorder="1" applyAlignment="1" applyProtection="1">
      <alignment horizontal="center" vertical="center" shrinkToFit="1"/>
      <protection hidden="1"/>
    </xf>
    <xf numFmtId="0" fontId="1"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1" fillId="0" borderId="0" xfId="0" applyFont="1" applyAlignment="1" applyProtection="1">
      <alignment horizontal="left" vertical="center" wrapText="1" shrinkToFit="1"/>
      <protection hidden="1"/>
    </xf>
    <xf numFmtId="0" fontId="1" fillId="0" borderId="0" xfId="0" applyFont="1" applyAlignment="1" applyProtection="1">
      <alignment horizontal="left" vertical="center" wrapText="1"/>
      <protection hidden="1"/>
    </xf>
    <xf numFmtId="0" fontId="1" fillId="0" borderId="0" xfId="0" quotePrefix="1" applyFont="1" applyAlignment="1" applyProtection="1">
      <alignment horizontal="center" vertical="center"/>
      <protection hidden="1"/>
    </xf>
    <xf numFmtId="0" fontId="1" fillId="0" borderId="3" xfId="0" applyFont="1" applyBorder="1" applyAlignment="1" applyProtection="1">
      <alignment horizontal="left" vertical="center" wrapText="1" shrinkToFit="1"/>
      <protection hidden="1"/>
    </xf>
    <xf numFmtId="0" fontId="1" fillId="0" borderId="9" xfId="0" applyFont="1" applyBorder="1" applyAlignment="1" applyProtection="1">
      <alignment horizontal="left" vertical="center" wrapText="1" shrinkToFit="1"/>
      <protection hidden="1"/>
    </xf>
    <xf numFmtId="0" fontId="1" fillId="0" borderId="8" xfId="0" applyFont="1" applyBorder="1" applyAlignment="1" applyProtection="1">
      <alignment horizontal="left" vertical="center" wrapText="1" shrinkToFit="1"/>
      <protection hidden="1"/>
    </xf>
    <xf numFmtId="0" fontId="1" fillId="0" borderId="7" xfId="0" applyFont="1" applyBorder="1" applyAlignment="1" applyProtection="1">
      <alignment horizontal="left" vertical="center" wrapText="1" shrinkToFit="1"/>
      <protection hidden="1"/>
    </xf>
    <xf numFmtId="0" fontId="1" fillId="0" borderId="4" xfId="0" applyFont="1" applyBorder="1" applyAlignment="1" applyProtection="1">
      <alignment horizontal="left" vertical="center" wrapText="1" shrinkToFit="1"/>
      <protection hidden="1"/>
    </xf>
    <xf numFmtId="0" fontId="1" fillId="0" borderId="5" xfId="0" applyFont="1" applyBorder="1" applyAlignment="1" applyProtection="1">
      <alignment horizontal="left" vertical="center" wrapText="1" shrinkToFit="1"/>
      <protection hidden="1"/>
    </xf>
    <xf numFmtId="0" fontId="3" fillId="0" borderId="6" xfId="0" applyFont="1" applyBorder="1" applyAlignment="1" applyProtection="1">
      <alignment horizontal="center" vertical="center"/>
      <protection hidden="1"/>
    </xf>
    <xf numFmtId="0" fontId="1" fillId="0" borderId="8" xfId="0" applyFont="1" applyBorder="1" applyAlignment="1" applyProtection="1">
      <alignment horizontal="left" vertical="center" shrinkToFit="1"/>
      <protection hidden="1"/>
    </xf>
    <xf numFmtId="0" fontId="1" fillId="0" borderId="7" xfId="0" applyFont="1" applyBorder="1" applyAlignment="1" applyProtection="1">
      <alignment horizontal="left" vertical="center" shrinkToFit="1"/>
      <protection hidden="1"/>
    </xf>
    <xf numFmtId="0" fontId="1" fillId="0" borderId="6" xfId="0" applyFont="1" applyBorder="1" applyAlignment="1" applyProtection="1">
      <alignment horizontal="left" vertical="center" wrapText="1" shrinkToFit="1"/>
      <protection hidden="1"/>
    </xf>
    <xf numFmtId="0" fontId="1" fillId="0" borderId="3" xfId="0" applyFont="1" applyBorder="1" applyAlignment="1" applyProtection="1">
      <alignment horizontal="left" vertical="center" shrinkToFit="1"/>
      <protection hidden="1"/>
    </xf>
    <xf numFmtId="0" fontId="1" fillId="0" borderId="4" xfId="0" applyFont="1" applyBorder="1" applyAlignment="1" applyProtection="1">
      <alignment horizontal="left" vertical="center" shrinkToFit="1"/>
      <protection hidden="1"/>
    </xf>
    <xf numFmtId="0" fontId="1" fillId="0" borderId="5" xfId="0" applyFont="1" applyBorder="1" applyAlignment="1" applyProtection="1">
      <alignment horizontal="left" vertical="center" shrinkToFit="1"/>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42" fillId="0" borderId="4" xfId="0" applyFont="1" applyFill="1" applyBorder="1" applyAlignment="1" applyProtection="1">
      <alignment horizontal="center" vertical="center" wrapText="1" shrinkToFit="1"/>
      <protection hidden="1"/>
    </xf>
    <xf numFmtId="0" fontId="42" fillId="0" borderId="5" xfId="0" applyFont="1" applyFill="1" applyBorder="1" applyAlignment="1" applyProtection="1">
      <alignment horizontal="center" vertical="center" wrapText="1" shrinkToFit="1"/>
      <protection hidden="1"/>
    </xf>
    <xf numFmtId="0" fontId="1" fillId="0" borderId="3" xfId="0" applyFont="1" applyBorder="1" applyAlignment="1" applyProtection="1">
      <alignment horizontal="left" vertical="center" shrinkToFit="1"/>
      <protection locked="0"/>
    </xf>
    <xf numFmtId="0" fontId="0" fillId="0" borderId="0" xfId="0" applyFont="1" applyFill="1" applyProtection="1">
      <protection hidden="1"/>
    </xf>
    <xf numFmtId="0" fontId="75" fillId="19" borderId="14" xfId="0" applyFont="1" applyFill="1" applyBorder="1" applyAlignment="1" applyProtection="1">
      <alignment horizontal="center" vertical="center" wrapText="1" shrinkToFit="1"/>
      <protection hidden="1"/>
    </xf>
    <xf numFmtId="0" fontId="75" fillId="19" borderId="11" xfId="0" applyFont="1" applyFill="1" applyBorder="1" applyAlignment="1" applyProtection="1">
      <alignment horizontal="center" vertical="center" shrinkToFit="1"/>
      <protection hidden="1"/>
    </xf>
  </cellXfs>
  <cellStyles count="1">
    <cellStyle name="Normal" xfId="0" builtinId="0"/>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rgb="FFFFFFCC"/>
      </font>
    </dxf>
    <dxf>
      <font>
        <color rgb="FF99FF99"/>
      </font>
    </dxf>
  </dxfs>
  <tableStyles count="0" defaultTableStyle="TableStyleMedium9" defaultPivotStyle="PivotStyleLight16"/>
  <colors>
    <mruColors>
      <color rgb="FFFFCCFF"/>
      <color rgb="FFFFFF00"/>
      <color rgb="FF663300"/>
      <color rgb="FFFFFF99"/>
      <color rgb="FFFFFF66"/>
      <color rgb="FF0099FF"/>
      <color rgb="FFFF66FF"/>
      <color rgb="FF00FF00"/>
      <color rgb="FF003300"/>
      <color rgb="FF003366"/>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Master!A1"/><Relationship Id="rId3" Type="http://schemas.openxmlformats.org/officeDocument/2006/relationships/hyperlink" Target="#Master!A1"/><Relationship Id="rId7" Type="http://schemas.openxmlformats.org/officeDocument/2006/relationships/hyperlink" Target="#Master!A1"/><Relationship Id="rId2" Type="http://schemas.openxmlformats.org/officeDocument/2006/relationships/image" Target="../media/image1.jpeg"/><Relationship Id="rId1" Type="http://schemas.openxmlformats.org/officeDocument/2006/relationships/hyperlink" Target="#Master!A1"/><Relationship Id="rId6" Type="http://schemas.openxmlformats.org/officeDocument/2006/relationships/image" Target="../media/image3.jpeg"/><Relationship Id="rId11" Type="http://schemas.openxmlformats.org/officeDocument/2006/relationships/image" Target="../media/image5.png"/><Relationship Id="rId5" Type="http://schemas.openxmlformats.org/officeDocument/2006/relationships/hyperlink" Target="#Report!A1"/><Relationship Id="rId10" Type="http://schemas.openxmlformats.org/officeDocument/2006/relationships/image" Target="../media/image4.jpeg"/><Relationship Id="rId4" Type="http://schemas.openxmlformats.org/officeDocument/2006/relationships/image" Target="../media/image2.jpeg"/><Relationship Id="rId9" Type="http://schemas.openxmlformats.org/officeDocument/2006/relationships/hyperlink" Target="#Report!A1"/></Relationships>
</file>

<file path=xl/drawings/_rels/drawing2.xml.rels><?xml version="1.0" encoding="UTF-8" standalone="yes"?>
<Relationships xmlns="http://schemas.openxmlformats.org/package/2006/relationships"><Relationship Id="rId8" Type="http://schemas.openxmlformats.org/officeDocument/2006/relationships/hyperlink" Target="#Master!A1"/><Relationship Id="rId3" Type="http://schemas.openxmlformats.org/officeDocument/2006/relationships/hyperlink" Target="#Master!A1"/><Relationship Id="rId7" Type="http://schemas.openxmlformats.org/officeDocument/2006/relationships/hyperlink" Target="#Master!A1"/><Relationship Id="rId2" Type="http://schemas.openxmlformats.org/officeDocument/2006/relationships/image" Target="../media/image1.jpeg"/><Relationship Id="rId1" Type="http://schemas.openxmlformats.org/officeDocument/2006/relationships/hyperlink" Target="#Master!A1"/><Relationship Id="rId6" Type="http://schemas.openxmlformats.org/officeDocument/2006/relationships/image" Target="../media/image3.jpeg"/><Relationship Id="rId5" Type="http://schemas.openxmlformats.org/officeDocument/2006/relationships/hyperlink" Target="#Option!A1"/><Relationship Id="rId4" Type="http://schemas.openxmlformats.org/officeDocument/2006/relationships/image" Target="../media/image2.jpeg"/><Relationship Id="rId9" Type="http://schemas.openxmlformats.org/officeDocument/2006/relationships/hyperlink" Target="#Option!A1"/></Relationships>
</file>

<file path=xl/drawings/_rels/drawing3.xml.rels><?xml version="1.0" encoding="UTF-8" standalone="yes"?>
<Relationships xmlns="http://schemas.openxmlformats.org/package/2006/relationships"><Relationship Id="rId8" Type="http://schemas.openxmlformats.org/officeDocument/2006/relationships/hyperlink" Target="#Report!A1"/><Relationship Id="rId3" Type="http://schemas.openxmlformats.org/officeDocument/2006/relationships/hyperlink" Target="#Report!A1"/><Relationship Id="rId7" Type="http://schemas.openxmlformats.org/officeDocument/2006/relationships/hyperlink" Target="#Master!A1"/><Relationship Id="rId2" Type="http://schemas.openxmlformats.org/officeDocument/2006/relationships/image" Target="../media/image1.jpeg"/><Relationship Id="rId1" Type="http://schemas.openxmlformats.org/officeDocument/2006/relationships/hyperlink" Target="#Master!A1"/><Relationship Id="rId6" Type="http://schemas.openxmlformats.org/officeDocument/2006/relationships/image" Target="../media/image3.jpeg"/><Relationship Id="rId5" Type="http://schemas.openxmlformats.org/officeDocument/2006/relationships/hyperlink" Target="#Statement!A1"/><Relationship Id="rId4" Type="http://schemas.openxmlformats.org/officeDocument/2006/relationships/image" Target="../media/image2.jpeg"/><Relationship Id="rId9" Type="http://schemas.openxmlformats.org/officeDocument/2006/relationships/hyperlink" Target="#Statement!A1"/></Relationships>
</file>

<file path=xl/drawings/_rels/drawing4.xml.rels><?xml version="1.0" encoding="UTF-8" standalone="yes"?>
<Relationships xmlns="http://schemas.openxmlformats.org/package/2006/relationships"><Relationship Id="rId8" Type="http://schemas.openxmlformats.org/officeDocument/2006/relationships/hyperlink" Target="#Option!A1"/><Relationship Id="rId3" Type="http://schemas.openxmlformats.org/officeDocument/2006/relationships/hyperlink" Target="#Option!A1"/><Relationship Id="rId7" Type="http://schemas.openxmlformats.org/officeDocument/2006/relationships/hyperlink" Target="#Master!A1"/><Relationship Id="rId2" Type="http://schemas.openxmlformats.org/officeDocument/2006/relationships/image" Target="../media/image1.jpeg"/><Relationship Id="rId1" Type="http://schemas.openxmlformats.org/officeDocument/2006/relationships/hyperlink" Target="#Master!A1"/><Relationship Id="rId6" Type="http://schemas.openxmlformats.org/officeDocument/2006/relationships/image" Target="../media/image3.jpeg"/><Relationship Id="rId5" Type="http://schemas.openxmlformats.org/officeDocument/2006/relationships/hyperlink" Target="#Statement!A1"/><Relationship Id="rId4" Type="http://schemas.openxmlformats.org/officeDocument/2006/relationships/image" Target="../media/image2.jpeg"/><Relationship Id="rId9" Type="http://schemas.openxmlformats.org/officeDocument/2006/relationships/hyperlink" Target="#Statement!A1"/></Relationships>
</file>

<file path=xl/drawings/drawing1.xml><?xml version="1.0" encoding="utf-8"?>
<xdr:wsDr xmlns:xdr="http://schemas.openxmlformats.org/drawingml/2006/spreadsheetDrawing" xmlns:a="http://schemas.openxmlformats.org/drawingml/2006/main">
  <xdr:twoCellAnchor>
    <xdr:from>
      <xdr:col>14</xdr:col>
      <xdr:colOff>57983</xdr:colOff>
      <xdr:row>9</xdr:row>
      <xdr:rowOff>132521</xdr:rowOff>
    </xdr:from>
    <xdr:to>
      <xdr:col>18</xdr:col>
      <xdr:colOff>55749</xdr:colOff>
      <xdr:row>11</xdr:row>
      <xdr:rowOff>41367</xdr:rowOff>
    </xdr:to>
    <xdr:grpSp>
      <xdr:nvGrpSpPr>
        <xdr:cNvPr id="11" name="Group 10"/>
        <xdr:cNvGrpSpPr/>
      </xdr:nvGrpSpPr>
      <xdr:grpSpPr>
        <a:xfrm>
          <a:off x="7777374" y="2029238"/>
          <a:ext cx="1372679" cy="405803"/>
          <a:chOff x="7793940" y="1051889"/>
          <a:chExt cx="1372679" cy="394380"/>
        </a:xfrm>
      </xdr:grpSpPr>
      <xdr:pic>
        <xdr:nvPicPr>
          <xdr:cNvPr id="1040" name="Picture 10" descr="Hom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93940" y="1051889"/>
            <a:ext cx="428657" cy="391290"/>
          </a:xfrm>
          <a:prstGeom prst="rect">
            <a:avLst/>
          </a:prstGeom>
          <a:noFill/>
        </xdr:spPr>
      </xdr:pic>
      <xdr:pic>
        <xdr:nvPicPr>
          <xdr:cNvPr id="1039" name="Picture 11" descr="Pr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8259683" y="1055761"/>
            <a:ext cx="430539" cy="390508"/>
          </a:xfrm>
          <a:prstGeom prst="rect">
            <a:avLst/>
          </a:prstGeom>
          <a:noFill/>
        </xdr:spPr>
      </xdr:pic>
      <xdr:pic>
        <xdr:nvPicPr>
          <xdr:cNvPr id="1038" name="Picture 12" descr="Next">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srcRect/>
          <a:stretch>
            <a:fillRect/>
          </a:stretch>
        </xdr:blipFill>
        <xdr:spPr bwMode="auto">
          <a:xfrm>
            <a:off x="8742236" y="1053978"/>
            <a:ext cx="424383" cy="391674"/>
          </a:xfrm>
          <a:prstGeom prst="rect">
            <a:avLst/>
          </a:prstGeom>
          <a:noFill/>
        </xdr:spPr>
      </xdr:pic>
    </xdr:grpSp>
    <xdr:clientData/>
  </xdr:twoCellAnchor>
  <xdr:twoCellAnchor>
    <xdr:from>
      <xdr:col>14</xdr:col>
      <xdr:colOff>92230</xdr:colOff>
      <xdr:row>45</xdr:row>
      <xdr:rowOff>70720</xdr:rowOff>
    </xdr:from>
    <xdr:to>
      <xdr:col>17</xdr:col>
      <xdr:colOff>388965</xdr:colOff>
      <xdr:row>46</xdr:row>
      <xdr:rowOff>331305</xdr:rowOff>
    </xdr:to>
    <xdr:grpSp>
      <xdr:nvGrpSpPr>
        <xdr:cNvPr id="7" name="Group 6"/>
        <xdr:cNvGrpSpPr/>
      </xdr:nvGrpSpPr>
      <xdr:grpSpPr>
        <a:xfrm>
          <a:off x="7811621" y="10838111"/>
          <a:ext cx="1191257" cy="384824"/>
          <a:chOff x="6419025" y="1076738"/>
          <a:chExt cx="1441171" cy="417401"/>
        </a:xfrm>
      </xdr:grpSpPr>
      <xdr:pic>
        <xdr:nvPicPr>
          <xdr:cNvPr id="8" name="Picture 10" descr="Home">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6419025" y="1076738"/>
            <a:ext cx="455543" cy="414131"/>
          </a:xfrm>
          <a:prstGeom prst="rect">
            <a:avLst/>
          </a:prstGeom>
          <a:noFill/>
        </xdr:spPr>
      </xdr:pic>
      <xdr:pic>
        <xdr:nvPicPr>
          <xdr:cNvPr id="9" name="Picture 11" descr="Pre">
            <a:hlinkClick xmlns:r="http://schemas.openxmlformats.org/officeDocument/2006/relationships" r:id="rId8"/>
          </xdr:cNvPr>
          <xdr:cNvPicPr>
            <a:picLocks noChangeAspect="1" noChangeArrowheads="1"/>
          </xdr:cNvPicPr>
        </xdr:nvPicPr>
        <xdr:blipFill>
          <a:blip xmlns:r="http://schemas.openxmlformats.org/officeDocument/2006/relationships" r:embed="rId4" cstate="print"/>
          <a:srcRect/>
          <a:stretch>
            <a:fillRect/>
          </a:stretch>
        </xdr:blipFill>
        <xdr:spPr bwMode="auto">
          <a:xfrm>
            <a:off x="6913980" y="1080836"/>
            <a:ext cx="457543" cy="413303"/>
          </a:xfrm>
          <a:prstGeom prst="rect">
            <a:avLst/>
          </a:prstGeom>
          <a:noFill/>
        </xdr:spPr>
      </xdr:pic>
      <xdr:pic>
        <xdr:nvPicPr>
          <xdr:cNvPr id="10" name="Picture 12" descr="Next">
            <a:hlinkClick xmlns:r="http://schemas.openxmlformats.org/officeDocument/2006/relationships" r:id="rId9"/>
          </xdr:cNvPr>
          <xdr:cNvPicPr>
            <a:picLocks noChangeAspect="1" noChangeArrowheads="1"/>
          </xdr:cNvPicPr>
        </xdr:nvPicPr>
        <xdr:blipFill>
          <a:blip xmlns:r="http://schemas.openxmlformats.org/officeDocument/2006/relationships" r:embed="rId6" cstate="print"/>
          <a:srcRect/>
          <a:stretch>
            <a:fillRect/>
          </a:stretch>
        </xdr:blipFill>
        <xdr:spPr bwMode="auto">
          <a:xfrm>
            <a:off x="7409195" y="1078949"/>
            <a:ext cx="451001" cy="414537"/>
          </a:xfrm>
          <a:prstGeom prst="rect">
            <a:avLst/>
          </a:prstGeom>
          <a:noFill/>
        </xdr:spPr>
      </xdr:pic>
    </xdr:grpSp>
    <xdr:clientData/>
  </xdr:twoCellAnchor>
  <xdr:twoCellAnchor editAs="oneCell">
    <xdr:from>
      <xdr:col>11</xdr:col>
      <xdr:colOff>19866</xdr:colOff>
      <xdr:row>15</xdr:row>
      <xdr:rowOff>16185</xdr:rowOff>
    </xdr:from>
    <xdr:to>
      <xdr:col>13</xdr:col>
      <xdr:colOff>427597</xdr:colOff>
      <xdr:row>18</xdr:row>
      <xdr:rowOff>242614</xdr:rowOff>
    </xdr:to>
    <xdr:pic>
      <xdr:nvPicPr>
        <xdr:cNvPr id="17" name="Picture 16" descr="C:\Users\DHANU\Desktop\555.jpg"/>
        <xdr:cNvPicPr/>
      </xdr:nvPicPr>
      <xdr:blipFill>
        <a:blip xmlns:r="http://schemas.openxmlformats.org/officeDocument/2006/relationships" r:embed="rId10" cstate="print"/>
        <a:srcRect/>
        <a:stretch>
          <a:fillRect/>
        </a:stretch>
      </xdr:blipFill>
      <xdr:spPr bwMode="auto">
        <a:xfrm>
          <a:off x="6415223" y="3319999"/>
          <a:ext cx="1289474" cy="977544"/>
        </a:xfrm>
        <a:prstGeom prst="rect">
          <a:avLst/>
        </a:prstGeom>
        <a:noFill/>
        <a:ln w="9525">
          <a:noFill/>
          <a:miter lim="800000"/>
          <a:headEnd/>
          <a:tailEnd/>
        </a:ln>
      </xdr:spPr>
    </xdr:pic>
    <xdr:clientData/>
  </xdr:twoCellAnchor>
  <xdr:twoCellAnchor editAs="oneCell">
    <xdr:from>
      <xdr:col>10</xdr:col>
      <xdr:colOff>314103</xdr:colOff>
      <xdr:row>13</xdr:row>
      <xdr:rowOff>60067</xdr:rowOff>
    </xdr:from>
    <xdr:to>
      <xdr:col>11</xdr:col>
      <xdr:colOff>112398</xdr:colOff>
      <xdr:row>14</xdr:row>
      <xdr:rowOff>14727</xdr:rowOff>
    </xdr:to>
    <xdr:pic>
      <xdr:nvPicPr>
        <xdr:cNvPr id="12" name="Picture 11" descr="C:\Users\DHANU\Desktop\WhatsApp.png"/>
        <xdr:cNvPicPr/>
      </xdr:nvPicPr>
      <xdr:blipFill>
        <a:blip xmlns:r="http://schemas.openxmlformats.org/officeDocument/2006/relationships" r:embed="rId11" cstate="print"/>
        <a:srcRect/>
        <a:stretch>
          <a:fillRect/>
        </a:stretch>
      </xdr:blipFill>
      <xdr:spPr bwMode="auto">
        <a:xfrm>
          <a:off x="6261016" y="2950697"/>
          <a:ext cx="245556" cy="24455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80962</xdr:colOff>
      <xdr:row>36</xdr:row>
      <xdr:rowOff>352424</xdr:rowOff>
    </xdr:from>
    <xdr:to>
      <xdr:col>13</xdr:col>
      <xdr:colOff>467092</xdr:colOff>
      <xdr:row>38</xdr:row>
      <xdr:rowOff>38100</xdr:rowOff>
    </xdr:to>
    <xdr:grpSp>
      <xdr:nvGrpSpPr>
        <xdr:cNvPr id="6" name="Group 5"/>
        <xdr:cNvGrpSpPr/>
      </xdr:nvGrpSpPr>
      <xdr:grpSpPr>
        <a:xfrm>
          <a:off x="6062662" y="9258299"/>
          <a:ext cx="1424355" cy="438151"/>
          <a:chOff x="5995621" y="85724"/>
          <a:chExt cx="1426553" cy="443530"/>
        </a:xfrm>
      </xdr:grpSpPr>
      <xdr:pic>
        <xdr:nvPicPr>
          <xdr:cNvPr id="11" name="Picture 10" descr="Hom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995621" y="85724"/>
            <a:ext cx="448903" cy="443530"/>
          </a:xfrm>
          <a:prstGeom prst="rect">
            <a:avLst/>
          </a:prstGeom>
          <a:noFill/>
        </xdr:spPr>
      </xdr:pic>
      <xdr:pic>
        <xdr:nvPicPr>
          <xdr:cNvPr id="12" name="Picture 11" descr="Pr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6502027" y="96181"/>
            <a:ext cx="425704" cy="424032"/>
          </a:xfrm>
          <a:prstGeom prst="rect">
            <a:avLst/>
          </a:prstGeom>
          <a:noFill/>
        </xdr:spPr>
      </xdr:pic>
      <xdr:pic>
        <xdr:nvPicPr>
          <xdr:cNvPr id="13" name="Picture 12" descr="Next">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srcRect/>
          <a:stretch>
            <a:fillRect/>
          </a:stretch>
        </xdr:blipFill>
        <xdr:spPr bwMode="auto">
          <a:xfrm>
            <a:off x="6982932" y="97462"/>
            <a:ext cx="439242" cy="415423"/>
          </a:xfrm>
          <a:prstGeom prst="rect">
            <a:avLst/>
          </a:prstGeom>
          <a:noFill/>
        </xdr:spPr>
      </xdr:pic>
    </xdr:grpSp>
    <xdr:clientData/>
  </xdr:twoCellAnchor>
  <xdr:twoCellAnchor>
    <xdr:from>
      <xdr:col>11</xdr:col>
      <xdr:colOff>44824</xdr:colOff>
      <xdr:row>0</xdr:row>
      <xdr:rowOff>248481</xdr:rowOff>
    </xdr:from>
    <xdr:to>
      <xdr:col>13</xdr:col>
      <xdr:colOff>430954</xdr:colOff>
      <xdr:row>2</xdr:row>
      <xdr:rowOff>124276</xdr:rowOff>
    </xdr:to>
    <xdr:grpSp>
      <xdr:nvGrpSpPr>
        <xdr:cNvPr id="7" name="Group 6"/>
        <xdr:cNvGrpSpPr/>
      </xdr:nvGrpSpPr>
      <xdr:grpSpPr>
        <a:xfrm>
          <a:off x="6026524" y="248481"/>
          <a:ext cx="1424355" cy="437770"/>
          <a:chOff x="5995621" y="85724"/>
          <a:chExt cx="1426553" cy="443530"/>
        </a:xfrm>
      </xdr:grpSpPr>
      <xdr:pic>
        <xdr:nvPicPr>
          <xdr:cNvPr id="8" name="Picture 7" descr="Home">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5995621" y="85724"/>
            <a:ext cx="448903" cy="443530"/>
          </a:xfrm>
          <a:prstGeom prst="rect">
            <a:avLst/>
          </a:prstGeom>
          <a:noFill/>
        </xdr:spPr>
      </xdr:pic>
      <xdr:pic>
        <xdr:nvPicPr>
          <xdr:cNvPr id="9" name="Picture 8" descr="Pre">
            <a:hlinkClick xmlns:r="http://schemas.openxmlformats.org/officeDocument/2006/relationships" r:id="rId8"/>
          </xdr:cNvPr>
          <xdr:cNvPicPr>
            <a:picLocks noChangeAspect="1" noChangeArrowheads="1"/>
          </xdr:cNvPicPr>
        </xdr:nvPicPr>
        <xdr:blipFill>
          <a:blip xmlns:r="http://schemas.openxmlformats.org/officeDocument/2006/relationships" r:embed="rId4" cstate="print"/>
          <a:srcRect/>
          <a:stretch>
            <a:fillRect/>
          </a:stretch>
        </xdr:blipFill>
        <xdr:spPr bwMode="auto">
          <a:xfrm>
            <a:off x="6502027" y="96181"/>
            <a:ext cx="425704" cy="424032"/>
          </a:xfrm>
          <a:prstGeom prst="rect">
            <a:avLst/>
          </a:prstGeom>
          <a:noFill/>
        </xdr:spPr>
      </xdr:pic>
      <xdr:pic>
        <xdr:nvPicPr>
          <xdr:cNvPr id="10" name="Picture 9" descr="Next">
            <a:hlinkClick xmlns:r="http://schemas.openxmlformats.org/officeDocument/2006/relationships" r:id="rId9"/>
          </xdr:cNvPr>
          <xdr:cNvPicPr>
            <a:picLocks noChangeAspect="1" noChangeArrowheads="1"/>
          </xdr:cNvPicPr>
        </xdr:nvPicPr>
        <xdr:blipFill>
          <a:blip xmlns:r="http://schemas.openxmlformats.org/officeDocument/2006/relationships" r:embed="rId6" cstate="print"/>
          <a:srcRect/>
          <a:stretch>
            <a:fillRect/>
          </a:stretch>
        </xdr:blipFill>
        <xdr:spPr bwMode="auto">
          <a:xfrm>
            <a:off x="6982932" y="97462"/>
            <a:ext cx="439242" cy="415423"/>
          </a:xfrm>
          <a:prstGeom prst="rect">
            <a:avLst/>
          </a:prstGeom>
          <a:noFill/>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61291</xdr:colOff>
      <xdr:row>0</xdr:row>
      <xdr:rowOff>197120</xdr:rowOff>
    </xdr:from>
    <xdr:to>
      <xdr:col>5</xdr:col>
      <xdr:colOff>302315</xdr:colOff>
      <xdr:row>2</xdr:row>
      <xdr:rowOff>110568</xdr:rowOff>
    </xdr:to>
    <xdr:grpSp>
      <xdr:nvGrpSpPr>
        <xdr:cNvPr id="6" name="Group 5"/>
        <xdr:cNvGrpSpPr/>
      </xdr:nvGrpSpPr>
      <xdr:grpSpPr>
        <a:xfrm>
          <a:off x="5976316" y="197120"/>
          <a:ext cx="1460224" cy="456373"/>
          <a:chOff x="6014416" y="82820"/>
          <a:chExt cx="1460224" cy="456373"/>
        </a:xfrm>
      </xdr:grpSpPr>
      <xdr:pic>
        <xdr:nvPicPr>
          <xdr:cNvPr id="11" name="Picture 10" descr="Hom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14416" y="82820"/>
            <a:ext cx="445972" cy="452227"/>
          </a:xfrm>
          <a:prstGeom prst="rect">
            <a:avLst/>
          </a:prstGeom>
          <a:noFill/>
        </xdr:spPr>
      </xdr:pic>
      <xdr:pic>
        <xdr:nvPicPr>
          <xdr:cNvPr id="12" name="Picture 11" descr="Pr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6517890" y="83751"/>
            <a:ext cx="445927" cy="455442"/>
          </a:xfrm>
          <a:prstGeom prst="rect">
            <a:avLst/>
          </a:prstGeom>
          <a:noFill/>
        </xdr:spPr>
      </xdr:pic>
      <xdr:pic>
        <xdr:nvPicPr>
          <xdr:cNvPr id="13" name="Picture 12" descr="Next">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srcRect/>
          <a:stretch>
            <a:fillRect/>
          </a:stretch>
        </xdr:blipFill>
        <xdr:spPr bwMode="auto">
          <a:xfrm>
            <a:off x="7018196" y="87231"/>
            <a:ext cx="456444" cy="449203"/>
          </a:xfrm>
          <a:prstGeom prst="rect">
            <a:avLst/>
          </a:prstGeom>
          <a:noFill/>
        </xdr:spPr>
      </xdr:pic>
    </xdr:grpSp>
    <xdr:clientData/>
  </xdr:twoCellAnchor>
  <xdr:twoCellAnchor>
    <xdr:from>
      <xdr:col>3</xdr:col>
      <xdr:colOff>61291</xdr:colOff>
      <xdr:row>31</xdr:row>
      <xdr:rowOff>130445</xdr:rowOff>
    </xdr:from>
    <xdr:to>
      <xdr:col>5</xdr:col>
      <xdr:colOff>302315</xdr:colOff>
      <xdr:row>34</xdr:row>
      <xdr:rowOff>15318</xdr:rowOff>
    </xdr:to>
    <xdr:grpSp>
      <xdr:nvGrpSpPr>
        <xdr:cNvPr id="7" name="Group 6"/>
        <xdr:cNvGrpSpPr/>
      </xdr:nvGrpSpPr>
      <xdr:grpSpPr>
        <a:xfrm>
          <a:off x="5976316" y="9245870"/>
          <a:ext cx="1460224" cy="456373"/>
          <a:chOff x="6014416" y="82820"/>
          <a:chExt cx="1460224" cy="456373"/>
        </a:xfrm>
      </xdr:grpSpPr>
      <xdr:pic>
        <xdr:nvPicPr>
          <xdr:cNvPr id="8" name="Picture 7" descr="Home">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14416" y="82820"/>
            <a:ext cx="445972" cy="452227"/>
          </a:xfrm>
          <a:prstGeom prst="rect">
            <a:avLst/>
          </a:prstGeom>
          <a:noFill/>
        </xdr:spPr>
      </xdr:pic>
      <xdr:pic>
        <xdr:nvPicPr>
          <xdr:cNvPr id="9" name="Picture 8" descr="Pre">
            <a:hlinkClick xmlns:r="http://schemas.openxmlformats.org/officeDocument/2006/relationships" r:id="rId8"/>
          </xdr:cNvPr>
          <xdr:cNvPicPr>
            <a:picLocks noChangeAspect="1" noChangeArrowheads="1"/>
          </xdr:cNvPicPr>
        </xdr:nvPicPr>
        <xdr:blipFill>
          <a:blip xmlns:r="http://schemas.openxmlformats.org/officeDocument/2006/relationships" r:embed="rId4" cstate="print"/>
          <a:srcRect/>
          <a:stretch>
            <a:fillRect/>
          </a:stretch>
        </xdr:blipFill>
        <xdr:spPr bwMode="auto">
          <a:xfrm>
            <a:off x="6517890" y="83751"/>
            <a:ext cx="445927" cy="455442"/>
          </a:xfrm>
          <a:prstGeom prst="rect">
            <a:avLst/>
          </a:prstGeom>
          <a:noFill/>
        </xdr:spPr>
      </xdr:pic>
      <xdr:pic>
        <xdr:nvPicPr>
          <xdr:cNvPr id="10" name="Picture 9" descr="Next">
            <a:hlinkClick xmlns:r="http://schemas.openxmlformats.org/officeDocument/2006/relationships" r:id="rId9"/>
          </xdr:cNvPr>
          <xdr:cNvPicPr>
            <a:picLocks noChangeAspect="1" noChangeArrowheads="1"/>
          </xdr:cNvPicPr>
        </xdr:nvPicPr>
        <xdr:blipFill>
          <a:blip xmlns:r="http://schemas.openxmlformats.org/officeDocument/2006/relationships" r:embed="rId6" cstate="print"/>
          <a:srcRect/>
          <a:stretch>
            <a:fillRect/>
          </a:stretch>
        </xdr:blipFill>
        <xdr:spPr bwMode="auto">
          <a:xfrm>
            <a:off x="7018196" y="87231"/>
            <a:ext cx="456444" cy="449203"/>
          </a:xfrm>
          <a:prstGeom prst="rect">
            <a:avLst/>
          </a:prstGeom>
          <a:noFill/>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142048</xdr:colOff>
      <xdr:row>0</xdr:row>
      <xdr:rowOff>139968</xdr:rowOff>
    </xdr:from>
    <xdr:to>
      <xdr:col>5</xdr:col>
      <xdr:colOff>383071</xdr:colOff>
      <xdr:row>2</xdr:row>
      <xdr:rowOff>53416</xdr:rowOff>
    </xdr:to>
    <xdr:grpSp>
      <xdr:nvGrpSpPr>
        <xdr:cNvPr id="13" name="Group 12"/>
        <xdr:cNvGrpSpPr/>
      </xdr:nvGrpSpPr>
      <xdr:grpSpPr>
        <a:xfrm>
          <a:off x="6133273" y="139968"/>
          <a:ext cx="1460223" cy="456373"/>
          <a:chOff x="6123748" y="82818"/>
          <a:chExt cx="1460223" cy="456373"/>
        </a:xfrm>
      </xdr:grpSpPr>
      <xdr:pic>
        <xdr:nvPicPr>
          <xdr:cNvPr id="9" name="Picture 8" descr="Hom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123748" y="82818"/>
            <a:ext cx="445972" cy="452227"/>
          </a:xfrm>
          <a:prstGeom prst="rect">
            <a:avLst/>
          </a:prstGeom>
          <a:noFill/>
        </xdr:spPr>
      </xdr:pic>
      <xdr:pic>
        <xdr:nvPicPr>
          <xdr:cNvPr id="10" name="Picture 9" descr="Pr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6623909" y="83749"/>
            <a:ext cx="449240" cy="455442"/>
          </a:xfrm>
          <a:prstGeom prst="rect">
            <a:avLst/>
          </a:prstGeom>
          <a:noFill/>
        </xdr:spPr>
      </xdr:pic>
      <xdr:pic>
        <xdr:nvPicPr>
          <xdr:cNvPr id="11" name="Picture 10" descr="Next">
            <a:hlinkClick xmlns:r="http://schemas.openxmlformats.org/officeDocument/2006/relationships" r:id="rId5"/>
          </xdr:cNvPr>
          <xdr:cNvPicPr>
            <a:picLocks noChangeAspect="1" noChangeArrowheads="1"/>
          </xdr:cNvPicPr>
        </xdr:nvPicPr>
        <xdr:blipFill>
          <a:blip xmlns:r="http://schemas.openxmlformats.org/officeDocument/2006/relationships" r:embed="rId6" cstate="print"/>
          <a:srcRect/>
          <a:stretch>
            <a:fillRect/>
          </a:stretch>
        </xdr:blipFill>
        <xdr:spPr bwMode="auto">
          <a:xfrm>
            <a:off x="7127528" y="87229"/>
            <a:ext cx="456443" cy="449203"/>
          </a:xfrm>
          <a:prstGeom prst="rect">
            <a:avLst/>
          </a:prstGeom>
          <a:noFill/>
        </xdr:spPr>
      </xdr:pic>
    </xdr:grpSp>
    <xdr:clientData/>
  </xdr:twoCellAnchor>
  <xdr:twoCellAnchor>
    <xdr:from>
      <xdr:col>3</xdr:col>
      <xdr:colOff>122791</xdr:colOff>
      <xdr:row>28</xdr:row>
      <xdr:rowOff>130444</xdr:rowOff>
    </xdr:from>
    <xdr:to>
      <xdr:col>5</xdr:col>
      <xdr:colOff>395702</xdr:colOff>
      <xdr:row>30</xdr:row>
      <xdr:rowOff>55420</xdr:rowOff>
    </xdr:to>
    <xdr:grpSp>
      <xdr:nvGrpSpPr>
        <xdr:cNvPr id="12" name="Group 11"/>
        <xdr:cNvGrpSpPr/>
      </xdr:nvGrpSpPr>
      <xdr:grpSpPr>
        <a:xfrm>
          <a:off x="6114016" y="9236344"/>
          <a:ext cx="1492111" cy="458376"/>
          <a:chOff x="6280703" y="2740293"/>
          <a:chExt cx="1482586" cy="463139"/>
        </a:xfrm>
      </xdr:grpSpPr>
      <xdr:pic>
        <xdr:nvPicPr>
          <xdr:cNvPr id="6" name="Picture 5" descr="Home">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80703" y="2740293"/>
            <a:ext cx="445972" cy="452227"/>
          </a:xfrm>
          <a:prstGeom prst="rect">
            <a:avLst/>
          </a:prstGeom>
          <a:noFill/>
        </xdr:spPr>
      </xdr:pic>
      <xdr:pic>
        <xdr:nvPicPr>
          <xdr:cNvPr id="7" name="Picture 6" descr="Pre">
            <a:hlinkClick xmlns:r="http://schemas.openxmlformats.org/officeDocument/2006/relationships" r:id="rId8"/>
          </xdr:cNvPr>
          <xdr:cNvPicPr>
            <a:picLocks noChangeAspect="1" noChangeArrowheads="1"/>
          </xdr:cNvPicPr>
        </xdr:nvPicPr>
        <xdr:blipFill>
          <a:blip xmlns:r="http://schemas.openxmlformats.org/officeDocument/2006/relationships" r:embed="rId4" cstate="print"/>
          <a:srcRect/>
          <a:stretch>
            <a:fillRect/>
          </a:stretch>
        </xdr:blipFill>
        <xdr:spPr bwMode="auto">
          <a:xfrm>
            <a:off x="6793702" y="2741224"/>
            <a:ext cx="449240" cy="455442"/>
          </a:xfrm>
          <a:prstGeom prst="rect">
            <a:avLst/>
          </a:prstGeom>
          <a:noFill/>
        </xdr:spPr>
      </xdr:pic>
      <xdr:pic>
        <xdr:nvPicPr>
          <xdr:cNvPr id="8" name="Picture 7" descr="Next">
            <a:hlinkClick xmlns:r="http://schemas.openxmlformats.org/officeDocument/2006/relationships" r:id="rId9"/>
          </xdr:cNvPr>
          <xdr:cNvPicPr>
            <a:picLocks noChangeAspect="1" noChangeArrowheads="1"/>
          </xdr:cNvPicPr>
        </xdr:nvPicPr>
        <xdr:blipFill>
          <a:blip xmlns:r="http://schemas.openxmlformats.org/officeDocument/2006/relationships" r:embed="rId6" cstate="print"/>
          <a:srcRect/>
          <a:stretch>
            <a:fillRect/>
          </a:stretch>
        </xdr:blipFill>
        <xdr:spPr bwMode="auto">
          <a:xfrm>
            <a:off x="7306846" y="2754229"/>
            <a:ext cx="456443" cy="449203"/>
          </a:xfrm>
          <a:prstGeom prst="rect">
            <a:avLst/>
          </a:prstGeom>
          <a:no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tabColor rgb="FFFF0000"/>
  </sheetPr>
  <dimension ref="A1:AJ51"/>
  <sheetViews>
    <sheetView showGridLines="0" tabSelected="1" zoomScale="115" zoomScaleNormal="115" workbookViewId="0">
      <selection activeCell="D17" sqref="D17:E17"/>
    </sheetView>
  </sheetViews>
  <sheetFormatPr defaultRowHeight="15"/>
  <cols>
    <col min="1" max="1" width="7.28515625" style="5" customWidth="1"/>
    <col min="2" max="2" width="6.85546875" style="5" customWidth="1"/>
    <col min="3" max="4" width="12.7109375" style="5" customWidth="1"/>
    <col min="5" max="5" width="9.28515625" style="5" customWidth="1"/>
    <col min="6" max="6" width="8.42578125" style="5" customWidth="1"/>
    <col min="7" max="7" width="8.7109375" style="5" customWidth="1"/>
    <col min="8" max="8" width="8.140625" style="5" customWidth="1"/>
    <col min="9" max="9" width="7.5703125" style="5" customWidth="1"/>
    <col min="10" max="10" width="7.42578125" style="5" customWidth="1"/>
    <col min="11" max="11" width="6.7109375" style="5" customWidth="1"/>
    <col min="12" max="12" width="7.7109375" style="5" customWidth="1"/>
    <col min="13" max="13" width="5.42578125" style="5" customWidth="1"/>
    <col min="14" max="14" width="6.7109375" style="29" customWidth="1"/>
    <col min="15" max="16" width="3.140625" style="89" customWidth="1"/>
    <col min="17" max="18" width="7.140625" style="29" customWidth="1"/>
    <col min="19" max="20" width="8.85546875" style="53" customWidth="1"/>
    <col min="21" max="22" width="7.7109375" style="53" customWidth="1"/>
    <col min="23" max="23" width="7.28515625" style="111" customWidth="1"/>
    <col min="24" max="24" width="6.85546875" style="113" customWidth="1"/>
    <col min="25" max="25" width="7.140625" style="113" customWidth="1"/>
    <col min="26" max="26" width="4.42578125" style="113" customWidth="1"/>
    <col min="27" max="27" width="4.85546875" style="113" customWidth="1"/>
    <col min="28" max="28" width="32.42578125" style="113" customWidth="1"/>
    <col min="29" max="29" width="16.85546875" style="113" customWidth="1"/>
    <col min="30" max="30" width="21.7109375" style="113" customWidth="1"/>
    <col min="31" max="31" width="9.42578125" style="113" customWidth="1"/>
    <col min="32" max="32" width="14.140625" style="113" customWidth="1"/>
    <col min="33" max="33" width="29.5703125" style="113" customWidth="1"/>
    <col min="34" max="35" width="9.140625" style="113"/>
    <col min="36" max="36" width="9.140625" style="121"/>
    <col min="37" max="16384" width="9.140625" style="5"/>
  </cols>
  <sheetData>
    <row r="1" spans="1:36" s="1" customFormat="1" ht="20.100000000000001" customHeight="1" thickTop="1" thickBot="1">
      <c r="A1" s="165" t="s">
        <v>151</v>
      </c>
      <c r="B1" s="165"/>
      <c r="C1" s="165"/>
      <c r="D1" s="165"/>
      <c r="E1" s="165"/>
      <c r="F1" s="165"/>
      <c r="G1" s="165"/>
      <c r="H1" s="165"/>
      <c r="I1" s="165"/>
      <c r="J1" s="165"/>
      <c r="K1" s="165"/>
      <c r="L1" s="165"/>
      <c r="M1" s="165"/>
      <c r="N1" s="166"/>
      <c r="O1" s="187" t="s">
        <v>244</v>
      </c>
      <c r="P1" s="188"/>
      <c r="Q1" s="188"/>
      <c r="R1" s="188"/>
      <c r="S1" s="188"/>
      <c r="T1" s="188"/>
      <c r="U1" s="189"/>
      <c r="V1" s="139"/>
      <c r="W1" s="140"/>
      <c r="X1" s="140"/>
      <c r="Y1" s="140"/>
      <c r="Z1" s="140"/>
      <c r="AA1" s="141"/>
      <c r="AB1" s="98" t="s">
        <v>184</v>
      </c>
      <c r="AC1" s="98" t="s">
        <v>184</v>
      </c>
      <c r="AD1" s="98" t="s">
        <v>184</v>
      </c>
      <c r="AE1" s="98"/>
      <c r="AF1" s="98"/>
      <c r="AG1" s="98"/>
      <c r="AH1" s="98"/>
      <c r="AI1" s="94"/>
      <c r="AJ1" s="82"/>
    </row>
    <row r="2" spans="1:36" s="1" customFormat="1" ht="20.100000000000001" customHeight="1" thickBot="1">
      <c r="A2" s="201" t="s">
        <v>39</v>
      </c>
      <c r="B2" s="201"/>
      <c r="C2" s="201"/>
      <c r="D2" s="201"/>
      <c r="E2" s="202" t="s">
        <v>214</v>
      </c>
      <c r="F2" s="202"/>
      <c r="G2" s="202"/>
      <c r="H2" s="202"/>
      <c r="I2" s="202"/>
      <c r="J2" s="202"/>
      <c r="K2" s="202"/>
      <c r="L2" s="202"/>
      <c r="M2" s="202"/>
      <c r="N2" s="203"/>
      <c r="O2" s="190"/>
      <c r="P2" s="191"/>
      <c r="Q2" s="191"/>
      <c r="R2" s="191"/>
      <c r="S2" s="191"/>
      <c r="T2" s="191"/>
      <c r="U2" s="192"/>
      <c r="V2" s="139"/>
      <c r="W2" s="140"/>
      <c r="X2" s="140"/>
      <c r="Y2" s="140"/>
      <c r="Z2" s="140"/>
      <c r="AA2" s="141"/>
      <c r="AB2" s="98" t="s">
        <v>128</v>
      </c>
      <c r="AC2" s="96" t="s">
        <v>97</v>
      </c>
      <c r="AD2" s="96" t="s">
        <v>79</v>
      </c>
      <c r="AE2" s="96"/>
      <c r="AF2" s="98"/>
      <c r="AG2" s="98"/>
      <c r="AH2" s="98"/>
      <c r="AI2" s="98"/>
      <c r="AJ2" s="82"/>
    </row>
    <row r="3" spans="1:36" s="1" customFormat="1" ht="20.100000000000001" customHeight="1" thickBot="1">
      <c r="A3" s="201" t="s">
        <v>40</v>
      </c>
      <c r="B3" s="201"/>
      <c r="C3" s="201"/>
      <c r="D3" s="201"/>
      <c r="E3" s="202" t="s">
        <v>215</v>
      </c>
      <c r="F3" s="202"/>
      <c r="G3" s="202"/>
      <c r="H3" s="202"/>
      <c r="I3" s="202"/>
      <c r="J3" s="202"/>
      <c r="K3" s="202"/>
      <c r="L3" s="202"/>
      <c r="M3" s="202"/>
      <c r="N3" s="203"/>
      <c r="O3" s="190"/>
      <c r="P3" s="191"/>
      <c r="Q3" s="191"/>
      <c r="R3" s="191"/>
      <c r="S3" s="191"/>
      <c r="T3" s="191"/>
      <c r="U3" s="192"/>
      <c r="V3" s="139"/>
      <c r="W3" s="140"/>
      <c r="X3" s="140"/>
      <c r="Y3" s="140"/>
      <c r="Z3" s="140"/>
      <c r="AA3" s="141"/>
      <c r="AB3" s="98" t="s">
        <v>129</v>
      </c>
      <c r="AC3" s="96" t="s">
        <v>98</v>
      </c>
      <c r="AD3" s="96" t="s">
        <v>80</v>
      </c>
      <c r="AE3" s="96"/>
      <c r="AF3" s="98"/>
      <c r="AG3" s="98"/>
      <c r="AH3" s="98"/>
      <c r="AI3" s="98"/>
      <c r="AJ3" s="82"/>
    </row>
    <row r="4" spans="1:36" s="1" customFormat="1" ht="20.100000000000001" customHeight="1" thickBot="1">
      <c r="A4" s="201" t="s">
        <v>68</v>
      </c>
      <c r="B4" s="201"/>
      <c r="C4" s="201"/>
      <c r="D4" s="201"/>
      <c r="E4" s="202" t="s">
        <v>216</v>
      </c>
      <c r="F4" s="202"/>
      <c r="G4" s="202"/>
      <c r="H4" s="202"/>
      <c r="I4" s="202"/>
      <c r="J4" s="202"/>
      <c r="K4" s="202"/>
      <c r="L4" s="202"/>
      <c r="M4" s="202"/>
      <c r="N4" s="203"/>
      <c r="O4" s="190"/>
      <c r="P4" s="191"/>
      <c r="Q4" s="191"/>
      <c r="R4" s="191"/>
      <c r="S4" s="191"/>
      <c r="T4" s="191"/>
      <c r="U4" s="192"/>
      <c r="V4" s="139"/>
      <c r="W4" s="140"/>
      <c r="X4" s="140"/>
      <c r="Y4" s="140"/>
      <c r="Z4" s="140"/>
      <c r="AA4" s="141"/>
      <c r="AB4" s="98" t="s">
        <v>130</v>
      </c>
      <c r="AC4" s="96" t="s">
        <v>99</v>
      </c>
      <c r="AD4" s="96" t="s">
        <v>81</v>
      </c>
      <c r="AE4" s="96"/>
      <c r="AF4" s="98"/>
      <c r="AG4" s="98"/>
      <c r="AH4" s="98"/>
      <c r="AI4" s="98"/>
      <c r="AJ4" s="82"/>
    </row>
    <row r="5" spans="1:36" s="1" customFormat="1" ht="4.5" customHeight="1">
      <c r="A5" s="91"/>
      <c r="B5" s="91"/>
      <c r="C5" s="2"/>
      <c r="D5" s="2"/>
      <c r="E5" s="2"/>
      <c r="F5" s="2"/>
      <c r="G5" s="2"/>
      <c r="H5" s="3"/>
      <c r="I5" s="3"/>
      <c r="J5" s="3"/>
      <c r="K5" s="3"/>
      <c r="L5" s="3"/>
      <c r="M5" s="3"/>
      <c r="N5" s="3"/>
      <c r="O5" s="190"/>
      <c r="P5" s="191"/>
      <c r="Q5" s="191"/>
      <c r="R5" s="191"/>
      <c r="S5" s="191"/>
      <c r="T5" s="191"/>
      <c r="U5" s="192"/>
      <c r="V5" s="139"/>
      <c r="W5" s="140"/>
      <c r="X5" s="140"/>
      <c r="Y5" s="140"/>
      <c r="Z5" s="140"/>
      <c r="AA5" s="141"/>
      <c r="AB5" s="96" t="s">
        <v>102</v>
      </c>
      <c r="AC5" s="96" t="s">
        <v>77</v>
      </c>
      <c r="AD5" s="96" t="s">
        <v>82</v>
      </c>
      <c r="AE5" s="96"/>
      <c r="AF5" s="98"/>
      <c r="AG5" s="94"/>
      <c r="AH5" s="98"/>
      <c r="AI5" s="98"/>
      <c r="AJ5" s="82"/>
    </row>
    <row r="6" spans="1:36" s="1" customFormat="1" ht="21.75" customHeight="1">
      <c r="A6" s="167" t="s">
        <v>152</v>
      </c>
      <c r="B6" s="167"/>
      <c r="C6" s="167"/>
      <c r="D6" s="167"/>
      <c r="E6" s="167"/>
      <c r="F6" s="167"/>
      <c r="G6" s="167"/>
      <c r="H6" s="167"/>
      <c r="I6" s="167"/>
      <c r="J6" s="167"/>
      <c r="K6" s="167"/>
      <c r="L6" s="167"/>
      <c r="M6" s="167"/>
      <c r="N6" s="167"/>
      <c r="O6" s="190"/>
      <c r="P6" s="191"/>
      <c r="Q6" s="191"/>
      <c r="R6" s="191"/>
      <c r="S6" s="191"/>
      <c r="T6" s="191"/>
      <c r="U6" s="192"/>
      <c r="V6" s="139"/>
      <c r="W6" s="141"/>
      <c r="X6" s="141"/>
      <c r="Y6" s="141"/>
      <c r="Z6" s="141"/>
      <c r="AA6" s="141"/>
      <c r="AB6" s="96" t="s">
        <v>103</v>
      </c>
      <c r="AC6" s="96" t="s">
        <v>78</v>
      </c>
      <c r="AD6" s="96" t="s">
        <v>83</v>
      </c>
      <c r="AE6" s="96"/>
      <c r="AF6" s="96"/>
      <c r="AG6" s="94"/>
      <c r="AH6" s="98"/>
      <c r="AI6" s="98"/>
      <c r="AJ6" s="82"/>
    </row>
    <row r="7" spans="1:36" s="1" customFormat="1" ht="4.5" customHeight="1" thickBot="1">
      <c r="A7" s="91"/>
      <c r="B7" s="91"/>
      <c r="C7" s="4"/>
      <c r="D7" s="4"/>
      <c r="E7" s="4"/>
      <c r="F7" s="4"/>
      <c r="G7" s="4"/>
      <c r="H7" s="4"/>
      <c r="I7" s="4"/>
      <c r="J7" s="4"/>
      <c r="K7" s="4"/>
      <c r="L7" s="4"/>
      <c r="M7" s="4"/>
      <c r="N7" s="4"/>
      <c r="O7" s="190"/>
      <c r="P7" s="191"/>
      <c r="Q7" s="191"/>
      <c r="R7" s="191"/>
      <c r="S7" s="191"/>
      <c r="T7" s="191"/>
      <c r="U7" s="192"/>
      <c r="V7" s="139"/>
      <c r="W7" s="143"/>
      <c r="X7" s="143"/>
      <c r="Y7" s="143"/>
      <c r="Z7" s="143"/>
      <c r="AA7" s="143"/>
      <c r="AB7" s="96" t="s">
        <v>104</v>
      </c>
      <c r="AC7" s="97" t="s">
        <v>166</v>
      </c>
      <c r="AD7" s="96" t="s">
        <v>84</v>
      </c>
      <c r="AE7" s="96"/>
      <c r="AF7" s="96"/>
      <c r="AG7" s="98"/>
      <c r="AH7" s="98"/>
      <c r="AI7" s="98"/>
      <c r="AJ7" s="82"/>
    </row>
    <row r="8" spans="1:36" s="1" customFormat="1" ht="20.100000000000001" customHeight="1" thickBot="1">
      <c r="A8" s="168" t="s">
        <v>235</v>
      </c>
      <c r="B8" s="168"/>
      <c r="C8" s="168"/>
      <c r="D8" s="168"/>
      <c r="E8" s="168"/>
      <c r="F8" s="199" t="s">
        <v>184</v>
      </c>
      <c r="G8" s="199"/>
      <c r="H8" s="199"/>
      <c r="I8" s="199"/>
      <c r="J8" s="200" t="s">
        <v>96</v>
      </c>
      <c r="K8" s="200"/>
      <c r="L8" s="200"/>
      <c r="M8" s="200"/>
      <c r="N8" s="128">
        <f>IF($F$8="select",1,IF($F$8="PB-1A Rs.4800-10000 + GP 1300",1,IF($F$8="PB-1A Rs.4800-10000 + GP 1400",2,IF($F$8="PB-1A Rs.4800-10000 + GP 1650",3,IF($F$8="PB-1 Rs.5200-20200 + GP 1800",4,IF($F$8="PB-1 Rs.5200-20200 + GP 1900",5,IF($F$8="PB-1 Rs.5200-20200 + GP 2000",6,IF($F$8="PB-1 Rs.5200-20200 + GP 2200",7,IF($F$8="PB-1 Rs.5200-20200 + GP 2400",8,IF($F$8="PB-1 Rs.5200-20200 + GP 2600",9,IF($F$8="PB-1 Rs.5200-20200 + GP 2800",10,IF($F$8="PB-2 Rs.9300-34800 + GP 4200",11,IF($F$8="PB-2 Rs.9300-34800 + GP 4300",12,IF($F$8="PB-2 Rs.9300-34800 + GP 4400",13,IF($F$8="PB-2 Rs.9300-34800 + GP 4450",14,IF($F$8="PB-2 Rs.9300-34800 + GP 4500",15,IF($F$8="PB-2 Rs.9300-34800 + GP 4600",16,IF($F$8="PB-2 Rs.9300-34800 + GP 4700",17,IF($F$8="PB-2 Rs.9300-34800 + GP 4800",18,IF($F$8="PB-2 Rs.9300-34800 + GP 4900",19,IF($F$8="PB-2 Rs.9300-34800 + GP 5100",20,IF($F$8="PB-3 Rs.15600-39100 + GP 5200",21,IF($F$8="PB-3 Rs.15600-39100 + GP 5400",22,IF($F$8="PB-3 Rs.15600-39100 + GP 5700",23,IF($F$8="PB-3 Rs.15600-39100 + GP 6000",24,IF($F$8="PB-3 Rs.15600-39100 + GP 6600",25,IF($F$8="PB-3 Rs.15600-39100 + GP 7600",26,IF($F$8="PB-3 Rs.15600-39100 + GP 7700",27,IF($F$8="PB-4 Rs.37400-67000 + GP 8700",28,IF($F$8="PB-4 Rs.37400-67000 + GP 8800",29,IF($F$8="PB-4 Rs.37400-67000 + GP 8900",30,IF($F$8="PB-4 Rs.37400-67000 + GP 9500",31,IF($F$8="PB-4 Rs.37400-67000 + GP 10000",32)))))))))))))))))))))))))))))))))</f>
        <v>1</v>
      </c>
      <c r="O8" s="190"/>
      <c r="P8" s="191"/>
      <c r="Q8" s="191"/>
      <c r="R8" s="191"/>
      <c r="S8" s="191"/>
      <c r="T8" s="191"/>
      <c r="U8" s="192"/>
      <c r="V8" s="139"/>
      <c r="W8" s="94"/>
      <c r="X8" s="95"/>
      <c r="Y8" s="94"/>
      <c r="Z8" s="96"/>
      <c r="AA8" s="97"/>
      <c r="AB8" s="96" t="s">
        <v>105</v>
      </c>
      <c r="AC8" s="94"/>
      <c r="AD8" s="96" t="s">
        <v>85</v>
      </c>
      <c r="AE8" s="96"/>
      <c r="AF8" s="98"/>
      <c r="AG8" s="98"/>
      <c r="AH8" s="98"/>
      <c r="AI8" s="98"/>
      <c r="AJ8" s="82"/>
    </row>
    <row r="9" spans="1:36" s="1" customFormat="1" ht="21" customHeight="1" thickBot="1">
      <c r="A9" s="169" t="s">
        <v>240</v>
      </c>
      <c r="B9" s="169"/>
      <c r="C9" s="169"/>
      <c r="D9" s="169"/>
      <c r="E9" s="169"/>
      <c r="F9" s="206" t="s">
        <v>41</v>
      </c>
      <c r="G9" s="206"/>
      <c r="H9" s="206"/>
      <c r="I9" s="206"/>
      <c r="J9" s="206"/>
      <c r="K9" s="204" t="s">
        <v>243</v>
      </c>
      <c r="L9" s="204"/>
      <c r="M9" s="204"/>
      <c r="N9" s="205"/>
      <c r="O9" s="193"/>
      <c r="P9" s="194"/>
      <c r="Q9" s="194"/>
      <c r="R9" s="194"/>
      <c r="S9" s="194"/>
      <c r="T9" s="194"/>
      <c r="U9" s="195"/>
      <c r="V9" s="139"/>
      <c r="W9" s="94"/>
      <c r="X9" s="95"/>
      <c r="Y9" s="94"/>
      <c r="Z9" s="96"/>
      <c r="AA9" s="97"/>
      <c r="AB9" s="96" t="s">
        <v>106</v>
      </c>
      <c r="AC9" s="98" t="s">
        <v>184</v>
      </c>
      <c r="AD9" s="96" t="s">
        <v>86</v>
      </c>
      <c r="AE9" s="96"/>
      <c r="AF9" s="98"/>
      <c r="AG9" s="94"/>
      <c r="AH9" s="98"/>
      <c r="AI9" s="98"/>
      <c r="AJ9" s="82"/>
    </row>
    <row r="10" spans="1:36" s="1" customFormat="1" ht="20.100000000000001" customHeight="1" thickBot="1">
      <c r="A10" s="170" t="s">
        <v>147</v>
      </c>
      <c r="B10" s="170"/>
      <c r="C10" s="170"/>
      <c r="D10" s="159">
        <v>0</v>
      </c>
      <c r="E10" s="159"/>
      <c r="F10" s="180" t="s">
        <v>150</v>
      </c>
      <c r="G10" s="180"/>
      <c r="H10" s="196">
        <f>D12</f>
        <v>0</v>
      </c>
      <c r="I10" s="196"/>
      <c r="J10" s="196"/>
      <c r="K10" s="204"/>
      <c r="L10" s="204"/>
      <c r="M10" s="204"/>
      <c r="N10" s="204"/>
      <c r="O10" s="80"/>
      <c r="P10" s="123"/>
      <c r="Q10" s="122"/>
      <c r="R10" s="122"/>
      <c r="S10" s="122"/>
      <c r="T10" s="94"/>
      <c r="U10" s="94"/>
      <c r="V10" s="94"/>
      <c r="W10" s="94"/>
      <c r="X10" s="96"/>
      <c r="Y10" s="99"/>
      <c r="Z10" s="96"/>
      <c r="AA10" s="97"/>
      <c r="AB10" s="96" t="s">
        <v>107</v>
      </c>
      <c r="AC10" s="96" t="s">
        <v>97</v>
      </c>
      <c r="AD10" s="96" t="s">
        <v>87</v>
      </c>
      <c r="AE10" s="96"/>
      <c r="AF10" s="98"/>
      <c r="AG10" s="98"/>
      <c r="AH10" s="98"/>
      <c r="AI10" s="98"/>
      <c r="AJ10" s="82"/>
    </row>
    <row r="11" spans="1:36" s="1" customFormat="1" ht="20.100000000000001" customHeight="1" thickBot="1">
      <c r="A11" s="170" t="s">
        <v>43</v>
      </c>
      <c r="B11" s="170"/>
      <c r="C11" s="170"/>
      <c r="D11" s="198">
        <f>IF(F8="select",0,VALUE(RIGHT(F8,5)))</f>
        <v>0</v>
      </c>
      <c r="E11" s="198"/>
      <c r="F11" s="176" t="s">
        <v>146</v>
      </c>
      <c r="G11" s="176"/>
      <c r="H11" s="196">
        <v>2.57</v>
      </c>
      <c r="I11" s="196"/>
      <c r="J11" s="196"/>
      <c r="K11" s="204"/>
      <c r="L11" s="204"/>
      <c r="M11" s="204"/>
      <c r="N11" s="204"/>
      <c r="O11" s="80"/>
      <c r="P11" s="124"/>
      <c r="Q11" s="122"/>
      <c r="R11" s="122"/>
      <c r="S11" s="122"/>
      <c r="T11" s="94"/>
      <c r="U11" s="94"/>
      <c r="V11" s="94"/>
      <c r="W11" s="94"/>
      <c r="X11" s="96"/>
      <c r="Y11" s="99"/>
      <c r="Z11" s="96"/>
      <c r="AA11" s="97"/>
      <c r="AB11" s="96" t="s">
        <v>108</v>
      </c>
      <c r="AC11" s="96" t="s">
        <v>98</v>
      </c>
      <c r="AD11" s="96" t="s">
        <v>88</v>
      </c>
      <c r="AE11" s="96"/>
      <c r="AF11" s="98"/>
      <c r="AG11" s="98"/>
      <c r="AH11" s="98"/>
      <c r="AI11" s="98"/>
      <c r="AJ11" s="82"/>
    </row>
    <row r="12" spans="1:36" s="1" customFormat="1" ht="20.100000000000001" customHeight="1" thickBot="1">
      <c r="A12" s="171" t="s">
        <v>64</v>
      </c>
      <c r="B12" s="171"/>
      <c r="C12" s="171"/>
      <c r="D12" s="179">
        <f>SUM(D10:D11)</f>
        <v>0</v>
      </c>
      <c r="E12" s="179"/>
      <c r="F12" s="176" t="s">
        <v>148</v>
      </c>
      <c r="G12" s="176"/>
      <c r="H12" s="196">
        <f>ROUNDUP(H10*H11,-2)</f>
        <v>0</v>
      </c>
      <c r="I12" s="196"/>
      <c r="J12" s="196"/>
      <c r="K12" s="204"/>
      <c r="L12" s="204"/>
      <c r="M12" s="204"/>
      <c r="N12" s="204"/>
      <c r="O12" s="80" t="s">
        <v>217</v>
      </c>
      <c r="P12" s="125"/>
      <c r="Q12" s="122"/>
      <c r="R12" s="122"/>
      <c r="S12" s="122"/>
      <c r="T12" s="94"/>
      <c r="U12" s="94"/>
      <c r="V12" s="94"/>
      <c r="W12" s="94"/>
      <c r="X12" s="96"/>
      <c r="Y12" s="99"/>
      <c r="Z12" s="96"/>
      <c r="AA12" s="99"/>
      <c r="AB12" s="96" t="s">
        <v>109</v>
      </c>
      <c r="AC12" s="96" t="s">
        <v>165</v>
      </c>
      <c r="AD12" s="96" t="s">
        <v>89</v>
      </c>
      <c r="AE12" s="96"/>
      <c r="AF12" s="98"/>
      <c r="AG12" s="98"/>
      <c r="AH12" s="98"/>
      <c r="AI12" s="98"/>
      <c r="AJ12" s="82"/>
    </row>
    <row r="13" spans="1:36" s="1" customFormat="1" ht="20.100000000000001" customHeight="1" thickBot="1">
      <c r="A13" s="172" t="s">
        <v>213</v>
      </c>
      <c r="B13" s="172"/>
      <c r="C13" s="172"/>
      <c r="D13" s="178" t="s">
        <v>209</v>
      </c>
      <c r="E13" s="178"/>
      <c r="F13" s="185" t="s">
        <v>149</v>
      </c>
      <c r="G13" s="185"/>
      <c r="H13" s="197">
        <f>IF(N8=1,INDEX('Pay Band'!B4:B43,MATCH(TRUE,INDEX('Pay Band'!B4:B43&gt;=H12,0),)),
IF(N8=2,INDEX('Pay Band'!C4:C43,MATCH(TRUE,INDEX('Pay Band'!C4:C43&gt;=H12,0),)),
IF(N8=3,INDEX('Pay Band'!D4:D43,MATCH(TRUE,INDEX('Pay Band'!D4:D43&gt;=H12,0),)),
IF(N8=4,INDEX('Pay Band'!E4:E43,MATCH(TRUE,INDEX('Pay Band'!E4:E43&gt;=H12,0),)),
IF(N8=5,INDEX('Pay Band'!F4:F43,MATCH(TRUE,INDEX('Pay Band'!F4:F43&gt;=H12,0),)),
IF(N8=6,INDEX('Pay Band'!G4:G43,MATCH(TRUE,INDEX('Pay Band'!G4:G43&gt;=H12,0),)),
IF(N8=7,INDEX('Pay Band'!H4:H43,MATCH(TRUE,INDEX('Pay Band'!H4:H43&gt;=H12,0),)),
IF(N8=8,INDEX('Pay Band'!I4:I43,MATCH(TRUE,INDEX('Pay Band'!I4:I43&gt;=H12,0),)),
IF(N8=9,INDEX('Pay Band'!J4:J43,MATCH(TRUE,INDEX('Pay Band'!J4:J43&gt;=H12,0),)),
IF(N8=10,INDEX('Pay Band'!K4:K43,MATCH(TRUE,INDEX('Pay Band'!K4:K43&gt;=H12,0),)),
IF(N8=11,INDEX('Pay Band'!L4:L43,MATCH(TRUE,INDEX('Pay Band'!L4:L43&gt;=H12,0),)),
IF(N8=12,INDEX('Pay Band'!M4:M43,MATCH(TRUE,INDEX('Pay Band'!M4:M43&gt;=H12,0),)),
IF(N8=13,INDEX('Pay Band'!N4:N43,MATCH(TRUE,INDEX('Pay Band'!N4:N43&gt;=H12,0),)),
IF(N8=14,INDEX('Pay Band'!O4:O43,MATCH(TRUE,INDEX('Pay Band'!O4:O43&gt;=H12,0),)),
IF(N8=15,INDEX('Pay Band'!P4:P43,MATCH(TRUE,INDEX('Pay Band'!P4:P43&gt;=H12,0),)),
IF(N8=16,INDEX('Pay Band'!Q4:Q43,MATCH(TRUE,INDEX('Pay Band'!Q4:Q43&gt;=H12,0),)),
IF(N8=17,INDEX('Pay Band'!R4:R43,MATCH(TRUE,INDEX('Pay Band'!R4:R43&gt;=H12,0),)),
IF(N8=18,INDEX('Pay Band'!S4:S43,MATCH(TRUE,INDEX('Pay Band'!S4:S43&gt;=H12,0),)),
IF(N8=19,INDEX('Pay Band'!T4:T43,MATCH(TRUE,INDEX('Pay Band'!T4:T43&gt;=H12,0),)),
IF(N8=20,INDEX('Pay Band'!U4:U43,MATCH(TRUE,INDEX('Pay Band'!U4:U43&gt;=H12,0),)),
IF(N8=21,INDEX('Pay Band'!V4:V43,MATCH(TRUE,INDEX('Pay Band'!V4:V43&gt;=H12,0),)),
IF(N8=22,INDEX('Pay Band'!W4:W43,MATCH(TRUE,INDEX('Pay Band'!W4:W43&gt;=H12,0),)),
IF(N8=23,INDEX('Pay Band'!X4:X43,MATCH(TRUE,INDEX('Pay Band'!X4:X43&gt;=H12,0),)),
IF(N8=24,INDEX('Pay Band'!Y4:Y43,MATCH(TRUE,INDEX('Pay Band'!Y4:Y43&gt;=H12,0),)),
IF(N8=25,INDEX('Pay Band'!Z4:Z43,MATCH(TRUE,INDEX('Pay Band'!Z4:Z43&gt;=H12,0),)),
IF(N8=26,INDEX('Pay Band'!AA4:AA43,MATCH(TRUE,INDEX('Pay Band'!AA4:AA43&gt;=H12,0),)),
IF(N8=27,INDEX('Pay Band'!AB4:AB43,MATCH(TRUE,INDEX('Pay Band'!AB4:AB43&gt;=H12,0),)),
IF(N8=28,INDEX('Pay Band'!AC4:AC23,MATCH(TRUE,INDEX('Pay Band'!AC4:AC23&gt;=H12,0),)),
IF(N8=29,INDEX('Pay Band'!AD4:AD23,MATCH(TRUE,INDEX('Pay Band'!AD4:AD23&gt;=H12,0),)),
IF(N8=30,INDEX('Pay Band'!AE4:AE23,MATCH(TRUE,INDEX('Pay Band'!AE4:AE23&gt;=H12,0),)),
IF(N8=31,INDEX('Pay Band'!AF4:AF23,MATCH(TRUE,INDEX('Pay Band'!AF4:AF23&gt;=H12,0),)),
IF(N8=32,INDEX('Pay Band'!AG4:AG23,MATCH(TRUE,INDEX('Pay Band'!AG4:AG23&gt;=H12,0),))
))))))))))))))))))))))))))))))))</f>
        <v>15700</v>
      </c>
      <c r="I13" s="197"/>
      <c r="J13" s="197"/>
      <c r="K13" s="204"/>
      <c r="L13" s="204"/>
      <c r="M13" s="204"/>
      <c r="N13" s="204"/>
      <c r="O13" s="129"/>
      <c r="P13" s="129"/>
      <c r="Q13" s="130"/>
      <c r="R13" s="130"/>
      <c r="S13" s="130"/>
      <c r="T13" s="130"/>
      <c r="U13" s="130"/>
      <c r="V13" s="130"/>
      <c r="W13" s="94"/>
      <c r="X13" s="96"/>
      <c r="Y13" s="99"/>
      <c r="Z13" s="96"/>
      <c r="AA13" s="97"/>
      <c r="AB13" s="96" t="s">
        <v>110</v>
      </c>
      <c r="AC13" s="99" t="s">
        <v>167</v>
      </c>
      <c r="AD13" s="96" t="s">
        <v>90</v>
      </c>
      <c r="AE13" s="96"/>
      <c r="AF13" s="98"/>
      <c r="AG13" s="98"/>
      <c r="AH13" s="98"/>
      <c r="AI13" s="98"/>
      <c r="AJ13" s="82"/>
    </row>
    <row r="14" spans="1:36" s="1" customFormat="1" ht="22.5" customHeight="1" thickBot="1">
      <c r="A14" s="173" t="s">
        <v>184</v>
      </c>
      <c r="B14" s="173"/>
      <c r="C14" s="173"/>
      <c r="D14" s="173" t="s">
        <v>184</v>
      </c>
      <c r="E14" s="173"/>
      <c r="F14" s="257" t="s">
        <v>242</v>
      </c>
      <c r="G14" s="258"/>
      <c r="H14" s="186" t="s">
        <v>184</v>
      </c>
      <c r="I14" s="186"/>
      <c r="J14" s="186"/>
      <c r="K14" s="204"/>
      <c r="L14" s="204"/>
      <c r="M14" s="204"/>
      <c r="N14" s="204"/>
      <c r="O14" s="129"/>
      <c r="P14" s="129"/>
      <c r="Q14" s="130"/>
      <c r="R14" s="130"/>
      <c r="S14" s="131"/>
      <c r="T14" s="131"/>
      <c r="U14" s="131"/>
      <c r="V14" s="131"/>
      <c r="W14" s="94"/>
      <c r="X14" s="96"/>
      <c r="Y14" s="99"/>
      <c r="Z14" s="96"/>
      <c r="AA14" s="97"/>
      <c r="AB14" s="96" t="s">
        <v>111</v>
      </c>
      <c r="AC14" s="99"/>
      <c r="AD14" s="96" t="s">
        <v>91</v>
      </c>
      <c r="AE14" s="96"/>
      <c r="AF14" s="98"/>
      <c r="AG14" s="98"/>
      <c r="AH14" s="98"/>
      <c r="AI14" s="98"/>
      <c r="AJ14" s="82"/>
    </row>
    <row r="15" spans="1:36" s="65" customFormat="1" ht="10.5" customHeight="1" thickBot="1">
      <c r="A15" s="145"/>
      <c r="B15" s="145"/>
      <c r="C15" s="70">
        <f>IF($A$14="Select",0,
IF($A$14="JAN - 2016",1,
IF($A$14="FEB - 2016",2,
IF($A$14="MAR - 2016",3,
IF($A$14="APR - 2016",4,
IF($A$14="MAY - 2016",5,
IF($A$14="JUN - 2016",6,
IF($A$14="JUL - 2016",7,
IF($A$14="AUG - 2016",8,
IF($A$14="SEP - 2016",9,
IF($A$14="OCT - 2016",10,
IF($A$14="NOV - 2016",11,
IF($A$14="DEC - 2016",12,
IF($A$14="JAN - 2017",13,
IF($A$14="FEB - 2017",14,
IF($A$14="MAR - 2017",15,
IF($A$14="APR - 2017",16,
IF($A$14="MAY - 2017",17,
IF($A$14="JUN - 2017",18,
IF($A$14="JUL - 2017",19,
IF($A$14="AUG - 2017",20,
IF($A$14="SEP - 2017",21,
IF($A$14="OCT - 2017",22)))))))))))))))))))))
))</f>
        <v>0</v>
      </c>
      <c r="D15" s="71">
        <f>IF($D$14="Select",0,
IF($D$14="JAN - 2016",1,
IF($D$14="FEB - 2016",2,
IF($D$14="MAR - 2016",3,
IF($D$14="APR - 2016",4,
IF($D$14="MAY - 2016",5,
IF($D$14="JUN - 2016",6,
IF($D$14="JUL - 2016",7,
IF($D$14="AUG - 2016",8,
IF($D$14="SEP - 2016",9,
IF($D$14="OCT - 2016",10,
IF($D$14="NOV - 2016",11,
IF($D$14="DEC - 2016",12,
IF($D$14="JAN - 2017",13,
IF($D$14="FEB - 2017",14,
IF($D$14="MAR - 2017",15,
IF($D$14="APR - 2017",16,
IF($D$14="MAY - 2017",17,
IF($D$14="JUN - 2017",18,
IF($D$14="JUL - 2017",19,
IF($D$14="AUG - 2017",20,
IF($D$14="SEP - 2017",21,
IF($D$14="OCT - 2017",22)))))))))))))))))))))
))</f>
        <v>0</v>
      </c>
      <c r="E15" s="70"/>
      <c r="F15" s="70">
        <f>IF(D17="No Increment",0,IF(D17="Select",0,
IF(D17="January",1,
IF(D17="April",2,
IF(D17="July",3,
IF(D17="October",4))))))</f>
        <v>0</v>
      </c>
      <c r="G15" s="70">
        <f>IF(D18="No Increment",0,IF(D18="Select",0,IF(D18="January",1,IF(D18="April",2,IF(D18="July",3,IF(D18="October",4))))))</f>
        <v>0</v>
      </c>
      <c r="H15" s="70">
        <f>IF($H$14="Select",0,
IF($H$14="JAN - 2016",1,
IF($H$14="FEB - 2016",2,
IF($H$14="MAR - 2016",3,
IF($H$14="APR - 2016",4,
IF($H$14="MAY - 2016",5,
IF($H$14="JUN - 2016",6,
IF($H$14="JUL - 2016",7,
IF($H$14="AUG - 2016",8,
IF($H$14="SEP - 2016",9,
IF($H$14="OCT - 2016",10,
IF($H$14="NOV - 2016",11,
IF($H$14="DEC - 2016",12,
IF($H$14="JAN - 2017",13,
IF($H$14="FEB - 2017",14,
IF($H$14="MAR - 2017",15,
IF($H$14="APR - 2017",16,
IF($H$14="MAY - 2017",17,
IF($H$14="JUN - 2017",18,
IF($H$14="JUL - 2017",19,
IF($H$14="AUG - 2017",20,
IF($H$14="SEP - 2017",21,
IF($H$14="OCT - 2017",22)))))))))))))))))))))
))</f>
        <v>0</v>
      </c>
      <c r="I15" s="70"/>
      <c r="J15" s="146"/>
      <c r="K15" s="147"/>
      <c r="L15" s="147"/>
      <c r="M15" s="147"/>
      <c r="N15" s="147"/>
      <c r="O15" s="131"/>
      <c r="P15" s="131"/>
      <c r="Q15" s="132"/>
      <c r="R15" s="132"/>
      <c r="S15" s="132"/>
      <c r="T15" s="132"/>
      <c r="U15" s="132"/>
      <c r="V15" s="132"/>
      <c r="W15" s="100"/>
      <c r="X15" s="101"/>
      <c r="Y15" s="102"/>
      <c r="Z15" s="101"/>
      <c r="AA15" s="103"/>
      <c r="AB15" s="104" t="s">
        <v>112</v>
      </c>
      <c r="AC15" s="105" t="s">
        <v>184</v>
      </c>
      <c r="AD15" s="104" t="s">
        <v>92</v>
      </c>
      <c r="AE15" s="106"/>
      <c r="AF15" s="142"/>
      <c r="AG15" s="142"/>
      <c r="AH15" s="142"/>
      <c r="AI15" s="142"/>
      <c r="AJ15" s="87"/>
    </row>
    <row r="16" spans="1:36" s="8" customFormat="1" ht="19.5" customHeight="1" thickBot="1">
      <c r="A16" s="174" t="s">
        <v>45</v>
      </c>
      <c r="B16" s="174"/>
      <c r="C16" s="174"/>
      <c r="D16" s="174"/>
      <c r="E16" s="174"/>
      <c r="F16" s="174" t="s">
        <v>50</v>
      </c>
      <c r="G16" s="174"/>
      <c r="H16" s="174"/>
      <c r="I16" s="174"/>
      <c r="J16" s="174"/>
      <c r="K16" s="174"/>
      <c r="L16" s="160"/>
      <c r="M16" s="160"/>
      <c r="N16" s="160"/>
      <c r="O16" s="133"/>
      <c r="P16" s="133"/>
      <c r="Q16" s="130"/>
      <c r="R16" s="130"/>
      <c r="S16" s="130"/>
      <c r="T16" s="130"/>
      <c r="U16" s="130"/>
      <c r="V16" s="130"/>
      <c r="W16" s="94"/>
      <c r="X16" s="94"/>
      <c r="Y16" s="94"/>
      <c r="Z16" s="94"/>
      <c r="AA16" s="94"/>
      <c r="AB16" s="96" t="s">
        <v>113</v>
      </c>
      <c r="AC16" s="96" t="s">
        <v>157</v>
      </c>
      <c r="AD16" s="96" t="s">
        <v>93</v>
      </c>
      <c r="AE16" s="96"/>
      <c r="AF16" s="96"/>
      <c r="AG16" s="109"/>
      <c r="AH16" s="94"/>
      <c r="AI16" s="98"/>
      <c r="AJ16" s="73"/>
    </row>
    <row r="17" spans="1:36" s="1" customFormat="1" ht="20.100000000000001" customHeight="1" thickBot="1">
      <c r="A17" s="153">
        <v>2016</v>
      </c>
      <c r="B17" s="153"/>
      <c r="C17" s="153"/>
      <c r="D17" s="184" t="s">
        <v>184</v>
      </c>
      <c r="E17" s="184"/>
      <c r="F17" s="177" t="s">
        <v>51</v>
      </c>
      <c r="G17" s="177"/>
      <c r="H17" s="177" t="s">
        <v>46</v>
      </c>
      <c r="I17" s="177"/>
      <c r="J17" s="177" t="s">
        <v>48</v>
      </c>
      <c r="K17" s="177"/>
      <c r="L17" s="160"/>
      <c r="M17" s="160"/>
      <c r="N17" s="160"/>
      <c r="O17" s="133"/>
      <c r="P17" s="133"/>
      <c r="Q17" s="130"/>
      <c r="R17" s="130"/>
      <c r="S17" s="130"/>
      <c r="T17" s="130"/>
      <c r="U17" s="130"/>
      <c r="V17" s="130"/>
      <c r="W17" s="94"/>
      <c r="X17" s="94"/>
      <c r="Y17" s="94"/>
      <c r="Z17" s="96"/>
      <c r="AA17" s="97"/>
      <c r="AB17" s="96" t="s">
        <v>114</v>
      </c>
      <c r="AC17" s="96" t="s">
        <v>158</v>
      </c>
      <c r="AD17" s="96" t="s">
        <v>94</v>
      </c>
      <c r="AE17" s="96"/>
      <c r="AF17" s="98"/>
      <c r="AG17" s="98"/>
      <c r="AH17" s="98"/>
      <c r="AI17" s="98"/>
      <c r="AJ17" s="82"/>
    </row>
    <row r="18" spans="1:36" s="1" customFormat="1" ht="20.100000000000001" customHeight="1" thickBot="1">
      <c r="A18" s="153">
        <v>2017</v>
      </c>
      <c r="B18" s="153"/>
      <c r="C18" s="153"/>
      <c r="D18" s="183" t="s">
        <v>184</v>
      </c>
      <c r="E18" s="183"/>
      <c r="F18" s="161">
        <v>2016</v>
      </c>
      <c r="G18" s="161"/>
      <c r="H18" s="127">
        <v>0</v>
      </c>
      <c r="I18" s="126">
        <v>125</v>
      </c>
      <c r="J18" s="127">
        <v>2</v>
      </c>
      <c r="K18" s="126">
        <v>132</v>
      </c>
      <c r="L18" s="160"/>
      <c r="M18" s="160"/>
      <c r="N18" s="160"/>
      <c r="O18" s="133"/>
      <c r="P18" s="133"/>
      <c r="Q18" s="130"/>
      <c r="R18" s="130"/>
      <c r="S18" s="130"/>
      <c r="T18" s="130"/>
      <c r="U18" s="130"/>
      <c r="V18" s="130"/>
      <c r="W18" s="94"/>
      <c r="X18" s="94"/>
      <c r="Y18" s="94"/>
      <c r="Z18" s="96"/>
      <c r="AA18" s="97"/>
      <c r="AB18" s="96" t="s">
        <v>115</v>
      </c>
      <c r="AC18" s="96" t="s">
        <v>159</v>
      </c>
      <c r="AD18" s="96" t="s">
        <v>100</v>
      </c>
      <c r="AE18" s="96"/>
      <c r="AF18" s="98"/>
      <c r="AG18" s="98"/>
      <c r="AH18" s="98"/>
      <c r="AI18" s="98"/>
      <c r="AJ18" s="82"/>
    </row>
    <row r="19" spans="1:36" s="1" customFormat="1" ht="20.100000000000001" customHeight="1" thickBot="1">
      <c r="A19" s="155" t="s">
        <v>168</v>
      </c>
      <c r="B19" s="155"/>
      <c r="C19" s="155"/>
      <c r="D19" s="155"/>
      <c r="E19" s="155"/>
      <c r="F19" s="161">
        <v>2017</v>
      </c>
      <c r="G19" s="161"/>
      <c r="H19" s="127">
        <v>4</v>
      </c>
      <c r="I19" s="126">
        <v>136</v>
      </c>
      <c r="J19" s="127">
        <v>5</v>
      </c>
      <c r="K19" s="126">
        <v>139</v>
      </c>
      <c r="L19" s="160"/>
      <c r="M19" s="160"/>
      <c r="N19" s="160"/>
      <c r="O19" s="133"/>
      <c r="P19" s="133"/>
      <c r="Q19" s="130"/>
      <c r="R19" s="130"/>
      <c r="S19" s="130"/>
      <c r="T19" s="130"/>
      <c r="U19" s="130"/>
      <c r="V19" s="130"/>
      <c r="W19" s="94"/>
      <c r="X19" s="94"/>
      <c r="Y19" s="94"/>
      <c r="Z19" s="96"/>
      <c r="AA19" s="97"/>
      <c r="AB19" s="96" t="s">
        <v>116</v>
      </c>
      <c r="AC19" s="96" t="s">
        <v>160</v>
      </c>
      <c r="AD19" s="96"/>
      <c r="AE19" s="97"/>
      <c r="AF19" s="98"/>
      <c r="AG19" s="98"/>
      <c r="AH19" s="98"/>
      <c r="AI19" s="98"/>
      <c r="AJ19" s="82"/>
    </row>
    <row r="20" spans="1:36" s="1" customFormat="1" ht="20.100000000000001" customHeight="1" thickBot="1">
      <c r="A20" s="156" t="s">
        <v>145</v>
      </c>
      <c r="B20" s="156"/>
      <c r="C20" s="156"/>
      <c r="D20" s="157" t="s">
        <v>184</v>
      </c>
      <c r="E20" s="157"/>
      <c r="F20" s="158" t="s">
        <v>141</v>
      </c>
      <c r="G20" s="158"/>
      <c r="H20" s="158"/>
      <c r="I20" s="158" t="s">
        <v>143</v>
      </c>
      <c r="J20" s="158"/>
      <c r="K20" s="158"/>
      <c r="L20" s="158" t="s">
        <v>142</v>
      </c>
      <c r="M20" s="158"/>
      <c r="N20" s="158"/>
      <c r="O20" s="134"/>
      <c r="P20" s="134"/>
      <c r="Q20" s="130"/>
      <c r="R20" s="130"/>
      <c r="S20" s="130"/>
      <c r="T20" s="130"/>
      <c r="U20" s="130"/>
      <c r="V20" s="130"/>
      <c r="W20" s="94"/>
      <c r="X20" s="94"/>
      <c r="Y20" s="94"/>
      <c r="Z20" s="96"/>
      <c r="AA20" s="97"/>
      <c r="AB20" s="96" t="s">
        <v>117</v>
      </c>
      <c r="AC20" s="96" t="s">
        <v>184</v>
      </c>
      <c r="AD20" s="97" t="s">
        <v>184</v>
      </c>
      <c r="AE20" s="97"/>
      <c r="AF20" s="98"/>
      <c r="AG20" s="98"/>
      <c r="AH20" s="98"/>
      <c r="AI20" s="98"/>
      <c r="AJ20" s="82"/>
    </row>
    <row r="21" spans="1:36" s="1" customFormat="1" ht="20.100000000000001" customHeight="1" thickBot="1">
      <c r="A21" s="156" t="s">
        <v>164</v>
      </c>
      <c r="B21" s="156"/>
      <c r="C21" s="156"/>
      <c r="D21" s="157" t="s">
        <v>184</v>
      </c>
      <c r="E21" s="157"/>
      <c r="F21" s="159">
        <v>0</v>
      </c>
      <c r="G21" s="159"/>
      <c r="H21" s="159"/>
      <c r="I21" s="159">
        <v>0</v>
      </c>
      <c r="J21" s="159"/>
      <c r="K21" s="159"/>
      <c r="L21" s="159">
        <v>0</v>
      </c>
      <c r="M21" s="159"/>
      <c r="N21" s="159"/>
      <c r="O21" s="135"/>
      <c r="P21" s="135"/>
      <c r="Q21" s="130"/>
      <c r="R21" s="130"/>
      <c r="S21" s="130"/>
      <c r="T21" s="130"/>
      <c r="U21" s="130"/>
      <c r="V21" s="130"/>
      <c r="W21" s="94"/>
      <c r="X21" s="94"/>
      <c r="Y21" s="94"/>
      <c r="Z21" s="94"/>
      <c r="AA21" s="98"/>
      <c r="AB21" s="96" t="s">
        <v>118</v>
      </c>
      <c r="AC21" s="96" t="s">
        <v>46</v>
      </c>
      <c r="AD21" s="107" t="s">
        <v>185</v>
      </c>
      <c r="AE21" s="108"/>
      <c r="AF21" s="96"/>
      <c r="AG21" s="98"/>
      <c r="AH21" s="98"/>
      <c r="AI21" s="98"/>
      <c r="AJ21" s="82"/>
    </row>
    <row r="22" spans="1:36" s="1" customFormat="1" ht="14.25" customHeight="1" thickBot="1">
      <c r="A22" s="154" t="s">
        <v>241</v>
      </c>
      <c r="B22" s="154"/>
      <c r="C22" s="154"/>
      <c r="D22" s="154"/>
      <c r="E22" s="154"/>
      <c r="F22" s="154"/>
      <c r="G22" s="154"/>
      <c r="H22" s="154"/>
      <c r="I22" s="154"/>
      <c r="J22" s="154"/>
      <c r="K22" s="154"/>
      <c r="L22" s="154"/>
      <c r="M22" s="154"/>
      <c r="N22" s="154"/>
      <c r="O22" s="136"/>
      <c r="P22" s="136"/>
      <c r="Q22" s="130"/>
      <c r="R22" s="130"/>
      <c r="S22" s="130"/>
      <c r="T22" s="130"/>
      <c r="U22" s="130"/>
      <c r="V22" s="130"/>
      <c r="W22" s="94"/>
      <c r="X22" s="94"/>
      <c r="Y22" s="94"/>
      <c r="Z22" s="94"/>
      <c r="AA22" s="98"/>
      <c r="AB22" s="96" t="s">
        <v>119</v>
      </c>
      <c r="AC22" s="96" t="s">
        <v>47</v>
      </c>
      <c r="AD22" s="107" t="s">
        <v>186</v>
      </c>
      <c r="AE22" s="108"/>
      <c r="AF22" s="96"/>
      <c r="AG22" s="98"/>
      <c r="AH22" s="98"/>
      <c r="AI22" s="98"/>
      <c r="AJ22" s="82"/>
    </row>
    <row r="23" spans="1:36" s="8" customFormat="1" ht="11.25" customHeight="1" thickBot="1">
      <c r="A23" s="154"/>
      <c r="B23" s="154"/>
      <c r="C23" s="154"/>
      <c r="D23" s="154"/>
      <c r="E23" s="154"/>
      <c r="F23" s="154"/>
      <c r="G23" s="154"/>
      <c r="H23" s="154"/>
      <c r="I23" s="154"/>
      <c r="J23" s="154"/>
      <c r="K23" s="154"/>
      <c r="L23" s="154"/>
      <c r="M23" s="154"/>
      <c r="N23" s="154"/>
      <c r="O23" s="136"/>
      <c r="P23" s="136"/>
      <c r="Q23" s="130"/>
      <c r="R23" s="130"/>
      <c r="S23" s="130"/>
      <c r="T23" s="130"/>
      <c r="U23" s="130"/>
      <c r="V23" s="130"/>
      <c r="W23" s="94"/>
      <c r="X23" s="94"/>
      <c r="Y23" s="94"/>
      <c r="Z23" s="94"/>
      <c r="AA23" s="94"/>
      <c r="AB23" s="96" t="s">
        <v>120</v>
      </c>
      <c r="AC23" s="96" t="s">
        <v>48</v>
      </c>
      <c r="AD23" s="107" t="s">
        <v>187</v>
      </c>
      <c r="AE23" s="108"/>
      <c r="AF23" s="96"/>
      <c r="AG23" s="96"/>
      <c r="AH23" s="98"/>
      <c r="AI23" s="98"/>
      <c r="AJ23" s="73"/>
    </row>
    <row r="24" spans="1:36" s="1" customFormat="1" ht="33" customHeight="1" thickBot="1">
      <c r="A24" s="90" t="s">
        <v>234</v>
      </c>
      <c r="B24" s="83" t="s">
        <v>53</v>
      </c>
      <c r="C24" s="64" t="s">
        <v>232</v>
      </c>
      <c r="D24" s="64" t="s">
        <v>233</v>
      </c>
      <c r="E24" s="83" t="s">
        <v>42</v>
      </c>
      <c r="F24" s="64" t="s">
        <v>144</v>
      </c>
      <c r="G24" s="83" t="s">
        <v>44</v>
      </c>
      <c r="H24" s="83" t="s">
        <v>54</v>
      </c>
      <c r="I24" s="83" t="s">
        <v>55</v>
      </c>
      <c r="J24" s="83" t="s">
        <v>137</v>
      </c>
      <c r="K24" s="83" t="s">
        <v>139</v>
      </c>
      <c r="L24" s="83" t="s">
        <v>138</v>
      </c>
      <c r="M24" s="181" t="s">
        <v>64</v>
      </c>
      <c r="N24" s="181"/>
      <c r="O24" s="88"/>
      <c r="P24" s="88"/>
      <c r="Q24" s="95" t="s">
        <v>212</v>
      </c>
      <c r="R24" s="95" t="s">
        <v>210</v>
      </c>
      <c r="S24" s="95" t="s">
        <v>210</v>
      </c>
      <c r="T24" s="95" t="s">
        <v>211</v>
      </c>
      <c r="U24" s="95" t="s">
        <v>211</v>
      </c>
      <c r="V24" s="95" t="s">
        <v>239</v>
      </c>
      <c r="W24" s="95" t="s">
        <v>238</v>
      </c>
      <c r="X24" s="95" t="s">
        <v>237</v>
      </c>
      <c r="Y24" s="94" t="s">
        <v>236</v>
      </c>
      <c r="Z24" s="94"/>
      <c r="AA24" s="98"/>
      <c r="AB24" s="96" t="s">
        <v>121</v>
      </c>
      <c r="AC24" s="99" t="s">
        <v>49</v>
      </c>
      <c r="AD24" s="107" t="s">
        <v>188</v>
      </c>
      <c r="AE24" s="108"/>
      <c r="AF24" s="96"/>
      <c r="AG24" s="96"/>
      <c r="AH24" s="98"/>
      <c r="AI24" s="98"/>
      <c r="AJ24" s="82"/>
    </row>
    <row r="25" spans="1:36" s="9" customFormat="1" ht="20.100000000000001" customHeight="1" thickBot="1">
      <c r="A25" s="114" t="s">
        <v>220</v>
      </c>
      <c r="B25" s="115">
        <v>2016</v>
      </c>
      <c r="C25" s="92" t="s">
        <v>184</v>
      </c>
      <c r="D25" s="92" t="s">
        <v>184</v>
      </c>
      <c r="E25" s="116">
        <f>W25</f>
        <v>15700</v>
      </c>
      <c r="F25" s="116">
        <f>$F$21</f>
        <v>0</v>
      </c>
      <c r="G25" s="116">
        <f>ROUND((E25+F25)*$H$18/100,0)</f>
        <v>0</v>
      </c>
      <c r="H25" s="116">
        <f>IF(C25="Select",0,
IF($D$20="Select",0,
IF($D$20="No HRA",0,
IF($D$20="Grade-I(a)",VLOOKUP(O25,HRA!$A$2:$G$18,3),
IF($D$20="Grade-I(b)",VLOOKUP(O25,HRA!$A$2:$G$18,4),
IF($D$20="Grade-II",VLOOKUP(O25,HRA!$A$2:$G$18,5),
IF($D$20="Grade-III",VLOOKUP(O25,HRA!$A$2:$G$18,6),
IF($D$20="Grade-IV",VLOOKUP(O25,HRA!$A$2:$G$18,7),
))))))))</f>
        <v>0</v>
      </c>
      <c r="I25" s="116">
        <v>300</v>
      </c>
      <c r="J25" s="117">
        <f>IF($D$21="Select",0,
IF(D25="Select",0,
IF($D$21="Grade-I(a)",VLOOKUP(P25,CCA!$A$2:$E$5,3),
IF($D$21="Grade-I(b)",VLOOKUP(P25,CCA!$A$2:$E$5,4),
IF($D$21="Thirunelveli",VLOOKUP(P25,CCA!$A$2:$E$5,5),
IF($D$21="No CCA",0))))))</f>
        <v>0</v>
      </c>
      <c r="K25" s="117">
        <f t="shared" ref="K25:K45" si="0">$I$21</f>
        <v>0</v>
      </c>
      <c r="L25" s="117">
        <f>$L$21</f>
        <v>0</v>
      </c>
      <c r="M25" s="175">
        <f t="shared" ref="M25:M45" si="1">SUM(E25:L25)</f>
        <v>16000</v>
      </c>
      <c r="N25" s="175"/>
      <c r="O25" s="144">
        <f t="shared" ref="O25:O45" si="2">IF(C25="Select",0,
IF(C25="Upto - 13600",1,
IF(C25="13601 - 17200",2,
IF(C25="17201 - 21000",3,
IF(C25="21001 - 23900",4,
IF(C25="23901 - 27200",5,
IF(C25="27201 - 30600",6,
IF(C25="30601 - 35400",7,
IF(C25="35401 - 37300",8,
IF(C25="37301 - 41100",9,
IF(C25="41101 - 44500",10,
IF(C25="44501 - 50200",11,
IF(C25="50201 - 51600",12,
IF(C25="51601 - 54000",13,
IF(C25="54001 - 55500",14,
IF(C25="55501 - 56900",15,
IF(C25="56901 - 64200",16,
IF(C25="64201 above",17))))))))))))))))))</f>
        <v>0</v>
      </c>
      <c r="P25" s="144">
        <f>IF(D25="Select",0,
IF(D25="Below 20600",1,
IF(D25="20601 - 30800",2,
IF(D25="30801 - 41100",3,
IF(D25="41101 and above",4)))))</f>
        <v>0</v>
      </c>
      <c r="Q25" s="95">
        <f>H13</f>
        <v>15700</v>
      </c>
      <c r="R25" s="95">
        <f>IF(AND($C$15=1),(ROUND(Q25*0.03,-2)+Q25),0)</f>
        <v>0</v>
      </c>
      <c r="S25" s="95">
        <f>IF(AND($C$15=1),(ROUND(R25*0.03,-2)+R25),0)</f>
        <v>0</v>
      </c>
      <c r="T25" s="95">
        <f>IF(AND($D$15=1),(ROUND(X25*0.03,-2)+X25),0)</f>
        <v>0</v>
      </c>
      <c r="U25" s="95">
        <f>IF(AND($D$15=1),(ROUND(T25*0.03,-2)+T25),0)</f>
        <v>0</v>
      </c>
      <c r="V25" s="95">
        <f>IF(AND($H$15=1),(ROUND(Y25*0.03,-2)+Y25),0)</f>
        <v>0</v>
      </c>
      <c r="W25" s="95">
        <f>MAX(Q25:V25,1)</f>
        <v>15700</v>
      </c>
      <c r="X25" s="95">
        <f>MAX(Q25:S25,1)</f>
        <v>15700</v>
      </c>
      <c r="Y25" s="95">
        <f>MAX(Q25:U25,1)</f>
        <v>15700</v>
      </c>
      <c r="Z25" s="95"/>
      <c r="AA25" s="109"/>
      <c r="AB25" s="96" t="s">
        <v>122</v>
      </c>
      <c r="AC25" s="97" t="s">
        <v>176</v>
      </c>
      <c r="AD25" s="107" t="s">
        <v>189</v>
      </c>
      <c r="AE25" s="108"/>
      <c r="AF25" s="96"/>
      <c r="AG25" s="96"/>
      <c r="AH25" s="98"/>
      <c r="AI25" s="98"/>
      <c r="AJ25" s="119"/>
    </row>
    <row r="26" spans="1:36" s="1" customFormat="1" ht="20.100000000000001" customHeight="1" thickBot="1">
      <c r="A26" s="114" t="s">
        <v>221</v>
      </c>
      <c r="B26" s="115">
        <v>2016</v>
      </c>
      <c r="C26" s="92" t="s">
        <v>184</v>
      </c>
      <c r="D26" s="92" t="s">
        <v>184</v>
      </c>
      <c r="E26" s="116">
        <f>W26</f>
        <v>15700</v>
      </c>
      <c r="F26" s="116">
        <f t="shared" ref="F26:F45" si="3">$F$21</f>
        <v>0</v>
      </c>
      <c r="G26" s="116">
        <f>ROUND((E26+F26)*$H$18/100,0)</f>
        <v>0</v>
      </c>
      <c r="H26" s="116">
        <f>IF(C26="Select",0,
IF($D$20="Select",0,
IF($D$20="No HRA",0,
IF($D$20="Grade-I(a)",VLOOKUP(O26,HRA!$A$2:$G$18,3),
IF($D$20="Grade-I(b)",VLOOKUP(O26,HRA!$A$2:$G$18,4),
IF($D$20="Grade-II",VLOOKUP(O26,HRA!$A$2:$G$18,5),
IF($D$20="Grade-III",VLOOKUP(O26,HRA!$A$2:$G$18,6),
IF($D$20="Grade-IV",VLOOKUP(O26,HRA!$A$2:$G$18,7),
))))))))</f>
        <v>0</v>
      </c>
      <c r="I26" s="116">
        <v>300</v>
      </c>
      <c r="J26" s="117">
        <f>IF($D$21="Select",0,
IF(D26="Select",0,
IF($D$21="Grade-I(a)",VLOOKUP(P26,CCA!$A$2:$E$5,3),
IF($D$21="Grade-I(b)",VLOOKUP(P26,CCA!$A$2:$E$5,4),
IF($D$21="Thirunelveli",VLOOKUP(P26,CCA!$A$2:$E$5,5),
IF($D$21="No CCA",0))))))</f>
        <v>0</v>
      </c>
      <c r="K26" s="117">
        <f t="shared" si="0"/>
        <v>0</v>
      </c>
      <c r="L26" s="117">
        <f t="shared" ref="L26:L45" si="4">$L$21</f>
        <v>0</v>
      </c>
      <c r="M26" s="175">
        <f t="shared" si="1"/>
        <v>16000</v>
      </c>
      <c r="N26" s="175"/>
      <c r="O26" s="144">
        <f t="shared" si="2"/>
        <v>0</v>
      </c>
      <c r="P26" s="144">
        <f t="shared" ref="P26:P44" si="5">IF(D26="Select",0,
IF(D26="Below 20600",1,
IF(D26="20601 - 30800",2,
IF(D26="30801 - 41100",3,
IF(D26="41101 and above",4)))))</f>
        <v>0</v>
      </c>
      <c r="Q26" s="95">
        <f>W25</f>
        <v>15700</v>
      </c>
      <c r="R26" s="95">
        <f>IF(AND($C$15=2),(ROUND(Q26*0.03,-2)+Q26),0)</f>
        <v>0</v>
      </c>
      <c r="S26" s="95">
        <f>IF(AND($C$15=2),(ROUND(R26*0.03,-2)+R26),0)</f>
        <v>0</v>
      </c>
      <c r="T26" s="95">
        <f>IF(AND($D$15=2),(ROUND(X26*0.03,-2)+X26),0)</f>
        <v>0</v>
      </c>
      <c r="U26" s="95">
        <f>IF(AND($D$15=2),(ROUND(T26*0.03,-2)+T26),0)</f>
        <v>0</v>
      </c>
      <c r="V26" s="95">
        <f>IF(AND($H$15=2),(ROUND(Y26*0.03,-2)+Y26),0)</f>
        <v>0</v>
      </c>
      <c r="W26" s="95">
        <f t="shared" ref="W26:W48" si="6">MAX(Q26:V26,1)</f>
        <v>15700</v>
      </c>
      <c r="X26" s="95">
        <f t="shared" ref="X26:X45" si="7">MAX(Q26:S26,1)</f>
        <v>15700</v>
      </c>
      <c r="Y26" s="95">
        <f t="shared" ref="Y26:Y48" si="8">MAX(Q26:U26,1)</f>
        <v>15700</v>
      </c>
      <c r="Z26" s="94"/>
      <c r="AA26" s="98"/>
      <c r="AB26" s="96" t="s">
        <v>123</v>
      </c>
      <c r="AC26" s="98"/>
      <c r="AD26" s="107" t="s">
        <v>190</v>
      </c>
      <c r="AE26" s="108"/>
      <c r="AF26" s="96"/>
      <c r="AG26" s="96"/>
      <c r="AH26" s="98"/>
      <c r="AI26" s="98"/>
      <c r="AJ26" s="82"/>
    </row>
    <row r="27" spans="1:36" s="1" customFormat="1" ht="20.100000000000001" customHeight="1" thickBot="1">
      <c r="A27" s="114" t="s">
        <v>222</v>
      </c>
      <c r="B27" s="115">
        <v>2016</v>
      </c>
      <c r="C27" s="92" t="s">
        <v>184</v>
      </c>
      <c r="D27" s="92" t="s">
        <v>184</v>
      </c>
      <c r="E27" s="116">
        <f>W27</f>
        <v>15700</v>
      </c>
      <c r="F27" s="116">
        <f t="shared" si="3"/>
        <v>0</v>
      </c>
      <c r="G27" s="116">
        <f>ROUND((E27+F27)*$H$18/100,0)</f>
        <v>0</v>
      </c>
      <c r="H27" s="116">
        <f>IF(C27="Select",0,
IF($D$20="Select",0,
IF($D$20="No HRA",0,
IF($D$20="Grade-I(a)",VLOOKUP(O27,HRA!$A$2:$G$18,3),
IF($D$20="Grade-I(b)",VLOOKUP(O27,HRA!$A$2:$G$18,4),
IF($D$20="Grade-II",VLOOKUP(O27,HRA!$A$2:$G$18,5),
IF($D$20="Grade-III",VLOOKUP(O27,HRA!$A$2:$G$18,6),
IF($D$20="Grade-IV",VLOOKUP(O27,HRA!$A$2:$G$18,7),
))))))))</f>
        <v>0</v>
      </c>
      <c r="I27" s="116">
        <v>300</v>
      </c>
      <c r="J27" s="117">
        <f>IF($D$21="Select",0,
IF(D27="Select",0,
IF($D$21="Grade-I(a)",VLOOKUP(P27,CCA!$A$2:$E$5,3),
IF($D$21="Grade-I(b)",VLOOKUP(P27,CCA!$A$2:$E$5,4),
IF($D$21="Thirunelveli",VLOOKUP(P27,CCA!$A$2:$E$5,5),
IF($D$21="No CCA",0))))))</f>
        <v>0</v>
      </c>
      <c r="K27" s="117">
        <f t="shared" si="0"/>
        <v>0</v>
      </c>
      <c r="L27" s="117">
        <f t="shared" si="4"/>
        <v>0</v>
      </c>
      <c r="M27" s="175">
        <f t="shared" si="1"/>
        <v>16000</v>
      </c>
      <c r="N27" s="175"/>
      <c r="O27" s="144">
        <f t="shared" si="2"/>
        <v>0</v>
      </c>
      <c r="P27" s="144">
        <f t="shared" si="5"/>
        <v>0</v>
      </c>
      <c r="Q27" s="95">
        <f>W26</f>
        <v>15700</v>
      </c>
      <c r="R27" s="95">
        <f>IF(AND($C$15=3),(ROUND(Q27*0.03,-2)+Q27),0)</f>
        <v>0</v>
      </c>
      <c r="S27" s="95">
        <f>IF(AND($C$15=3),(ROUND(R27*0.03,-2)+R27),0)</f>
        <v>0</v>
      </c>
      <c r="T27" s="95">
        <f>IF(AND($D$15=3),(ROUND(X27*0.03,-2)+X27),0)</f>
        <v>0</v>
      </c>
      <c r="U27" s="95">
        <f>IF(AND($D$15=3),(ROUND(T27*0.03,-2)+T27),0)</f>
        <v>0</v>
      </c>
      <c r="V27" s="95">
        <f>IF(AND($H$15=3),(ROUND(Y27*0.03,-2)+Y27),0)</f>
        <v>0</v>
      </c>
      <c r="W27" s="95">
        <f t="shared" si="6"/>
        <v>15700</v>
      </c>
      <c r="X27" s="95">
        <f t="shared" si="7"/>
        <v>15700</v>
      </c>
      <c r="Y27" s="95">
        <f t="shared" si="8"/>
        <v>15700</v>
      </c>
      <c r="Z27" s="94"/>
      <c r="AA27" s="98"/>
      <c r="AB27" s="96" t="s">
        <v>124</v>
      </c>
      <c r="AC27" s="98" t="s">
        <v>180</v>
      </c>
      <c r="AD27" s="107" t="s">
        <v>191</v>
      </c>
      <c r="AE27" s="108"/>
      <c r="AF27" s="98"/>
      <c r="AG27" s="98"/>
      <c r="AH27" s="98"/>
      <c r="AI27" s="98"/>
      <c r="AJ27" s="82"/>
    </row>
    <row r="28" spans="1:36" s="1" customFormat="1" ht="20.100000000000001" customHeight="1" thickBot="1">
      <c r="A28" s="114" t="s">
        <v>223</v>
      </c>
      <c r="B28" s="115">
        <v>2016</v>
      </c>
      <c r="C28" s="92" t="s">
        <v>184</v>
      </c>
      <c r="D28" s="92" t="s">
        <v>184</v>
      </c>
      <c r="E28" s="116">
        <f>W28</f>
        <v>15700</v>
      </c>
      <c r="F28" s="116">
        <f t="shared" si="3"/>
        <v>0</v>
      </c>
      <c r="G28" s="116">
        <f>ROUND((E28+F28)*$H$18/100,0)</f>
        <v>0</v>
      </c>
      <c r="H28" s="116">
        <f>IF(C28="Select",0,
IF($D$20="Select",0,
IF($D$20="No HRA",0,
IF($D$20="Grade-I(a)",VLOOKUP(O28,HRA!$A$2:$G$18,3),
IF($D$20="Grade-I(b)",VLOOKUP(O28,HRA!$A$2:$G$18,4),
IF($D$20="Grade-II",VLOOKUP(O28,HRA!$A$2:$G$18,5),
IF($D$20="Grade-III",VLOOKUP(O28,HRA!$A$2:$G$18,6),
IF($D$20="Grade-IV",VLOOKUP(O28,HRA!$A$2:$G$18,7),
))))))))</f>
        <v>0</v>
      </c>
      <c r="I28" s="116">
        <v>300</v>
      </c>
      <c r="J28" s="117">
        <f>IF($D$21="Select",0,
IF(D28="Select",0,
IF($D$21="Grade-I(a)",VLOOKUP(P28,CCA!$A$2:$E$5,3),
IF($D$21="Grade-I(b)",VLOOKUP(P28,CCA!$A$2:$E$5,4),
IF($D$21="Thirunelveli",VLOOKUP(P28,CCA!$A$2:$E$5,5),
IF($D$21="No CCA",0))))))</f>
        <v>0</v>
      </c>
      <c r="K28" s="117">
        <f t="shared" si="0"/>
        <v>0</v>
      </c>
      <c r="L28" s="117">
        <f t="shared" si="4"/>
        <v>0</v>
      </c>
      <c r="M28" s="175">
        <f t="shared" si="1"/>
        <v>16000</v>
      </c>
      <c r="N28" s="175"/>
      <c r="O28" s="144">
        <f t="shared" si="2"/>
        <v>0</v>
      </c>
      <c r="P28" s="144">
        <f t="shared" si="5"/>
        <v>0</v>
      </c>
      <c r="Q28" s="95">
        <f>IF(AND($F$15=2),(ROUND($W$27*0.03,-2)+$W$27),$W$27)</f>
        <v>15700</v>
      </c>
      <c r="R28" s="95">
        <f>IF(AND($C$15=4),(ROUND(Q28*0.03,-2)+Q28),0)</f>
        <v>0</v>
      </c>
      <c r="S28" s="95">
        <f>IF(AND($C$15=4),(ROUND(R28*0.03,-2)+R28),0)</f>
        <v>0</v>
      </c>
      <c r="T28" s="95">
        <f>IF(AND($D$15=4),(ROUND(X28*0.03,-2)+X28),0)</f>
        <v>0</v>
      </c>
      <c r="U28" s="95">
        <f>IF(AND($D$15=4),(ROUND(T28*0.03,-2)+T28),0)</f>
        <v>0</v>
      </c>
      <c r="V28" s="95">
        <f>IF(AND($H$15=4),(ROUND(Y28*0.03,-2)+Y28),0)</f>
        <v>0</v>
      </c>
      <c r="W28" s="95">
        <f t="shared" si="6"/>
        <v>15700</v>
      </c>
      <c r="X28" s="95">
        <f t="shared" si="7"/>
        <v>15700</v>
      </c>
      <c r="Y28" s="95">
        <f t="shared" si="8"/>
        <v>15700</v>
      </c>
      <c r="Z28" s="94"/>
      <c r="AA28" s="98"/>
      <c r="AB28" s="96" t="s">
        <v>125</v>
      </c>
      <c r="AC28" s="98" t="s">
        <v>182</v>
      </c>
      <c r="AD28" s="107" t="s">
        <v>192</v>
      </c>
      <c r="AE28" s="108"/>
      <c r="AF28" s="98"/>
      <c r="AG28" s="98"/>
      <c r="AH28" s="98"/>
      <c r="AI28" s="98"/>
      <c r="AJ28" s="82"/>
    </row>
    <row r="29" spans="1:36" s="1" customFormat="1" ht="20.100000000000001" customHeight="1" thickBot="1">
      <c r="A29" s="114" t="s">
        <v>226</v>
      </c>
      <c r="B29" s="115">
        <v>2016</v>
      </c>
      <c r="C29" s="92" t="s">
        <v>184</v>
      </c>
      <c r="D29" s="92" t="s">
        <v>184</v>
      </c>
      <c r="E29" s="116">
        <f>W29</f>
        <v>15700</v>
      </c>
      <c r="F29" s="116">
        <f t="shared" si="3"/>
        <v>0</v>
      </c>
      <c r="G29" s="116">
        <f>ROUND((E29+F39)*$H$18/100,0)</f>
        <v>0</v>
      </c>
      <c r="H29" s="116">
        <f>IF(C29="Select",0,
IF($D$20="Select",0,
IF($D$20="No HRA",0,
IF($D$20="Grade-I(a)",VLOOKUP(O29,HRA!$A$2:$G$18,3),
IF($D$20="Grade-I(b)",VLOOKUP(O29,HRA!$A$2:$G$18,4),
IF($D$20="Grade-II",VLOOKUP(O29,HRA!$A$2:$G$18,5),
IF($D$20="Grade-III",VLOOKUP(O29,HRA!$A$2:$G$18,6),
IF($D$20="Grade-IV",VLOOKUP(O29,HRA!$A$2:$G$18,7),
))))))))</f>
        <v>0</v>
      </c>
      <c r="I29" s="116">
        <v>300</v>
      </c>
      <c r="J29" s="117">
        <f>IF($D$21="Select",0,
IF(D29="Select",0,
IF($D$21="Grade-I(a)",VLOOKUP(P29,CCA!$A$2:$E$5,3),
IF($D$21="Grade-I(b)",VLOOKUP(P29,CCA!$A$2:$E$5,4),
IF($D$21="Thirunelveli",VLOOKUP(P29,CCA!$A$2:$E$5,5),
IF($D$21="No CCA",0))))))</f>
        <v>0</v>
      </c>
      <c r="K29" s="117">
        <f t="shared" si="0"/>
        <v>0</v>
      </c>
      <c r="L29" s="117">
        <f t="shared" si="4"/>
        <v>0</v>
      </c>
      <c r="M29" s="175">
        <f t="shared" si="1"/>
        <v>16000</v>
      </c>
      <c r="N29" s="175"/>
      <c r="O29" s="144">
        <f t="shared" si="2"/>
        <v>0</v>
      </c>
      <c r="P29" s="144">
        <f t="shared" si="5"/>
        <v>0</v>
      </c>
      <c r="Q29" s="95">
        <f>W28</f>
        <v>15700</v>
      </c>
      <c r="R29" s="95">
        <f>IF(AND($C$15=5),(ROUND(Q29*0.03,-2)+Q29),0)</f>
        <v>0</v>
      </c>
      <c r="S29" s="95">
        <f>IF(AND($C$15=5),(ROUND(R29*0.03,-2)+R29),0)</f>
        <v>0</v>
      </c>
      <c r="T29" s="95">
        <f>IF(AND($D$15=5),(ROUND(X29*0.03,-2)+X29),0)</f>
        <v>0</v>
      </c>
      <c r="U29" s="95">
        <f>IF(AND($D$15=5),(ROUND(T29*0.03,-2)+T29),0)</f>
        <v>0</v>
      </c>
      <c r="V29" s="95">
        <f>IF(AND($H$15=5),(ROUND(Y29*0.03,-2)+Y29),0)</f>
        <v>0</v>
      </c>
      <c r="W29" s="95">
        <f t="shared" si="6"/>
        <v>15700</v>
      </c>
      <c r="X29" s="95">
        <f t="shared" si="7"/>
        <v>15700</v>
      </c>
      <c r="Y29" s="95">
        <f t="shared" si="8"/>
        <v>15700</v>
      </c>
      <c r="Z29" s="94"/>
      <c r="AA29" s="98"/>
      <c r="AB29" s="96" t="s">
        <v>170</v>
      </c>
      <c r="AC29" s="98" t="s">
        <v>183</v>
      </c>
      <c r="AD29" s="107" t="s">
        <v>193</v>
      </c>
      <c r="AE29" s="108"/>
      <c r="AF29" s="98"/>
      <c r="AG29" s="98"/>
      <c r="AH29" s="98"/>
      <c r="AI29" s="98"/>
      <c r="AJ29" s="82"/>
    </row>
    <row r="30" spans="1:36" s="1" customFormat="1" ht="20.100000000000001" customHeight="1" thickBot="1">
      <c r="A30" s="114" t="s">
        <v>224</v>
      </c>
      <c r="B30" s="115">
        <v>2016</v>
      </c>
      <c r="C30" s="92" t="s">
        <v>184</v>
      </c>
      <c r="D30" s="92" t="s">
        <v>184</v>
      </c>
      <c r="E30" s="116">
        <f t="shared" ref="E30:E45" si="9">W30</f>
        <v>15700</v>
      </c>
      <c r="F30" s="116">
        <f t="shared" si="3"/>
        <v>0</v>
      </c>
      <c r="G30" s="116">
        <f>ROUND((E30+F30)*$H$18/100,0)</f>
        <v>0</v>
      </c>
      <c r="H30" s="116">
        <f>IF(C30="Select",0,
IF($D$20="Select",0,
IF($D$20="No HRA",0,
IF($D$20="Grade-I(a)",VLOOKUP(O30,HRA!$A$2:$G$18,3),
IF($D$20="Grade-I(b)",VLOOKUP(O30,HRA!$A$2:$G$18,4),
IF($D$20="Grade-II",VLOOKUP(O30,HRA!$A$2:$G$18,5),
IF($D$20="Grade-III",VLOOKUP(O30,HRA!$A$2:$G$18,6),
IF($D$20="Grade-IV",VLOOKUP(O30,HRA!$A$2:$G$18,7),
))))))))</f>
        <v>0</v>
      </c>
      <c r="I30" s="116">
        <v>300</v>
      </c>
      <c r="J30" s="117">
        <f>IF($D$21="Select",0,
IF(D30="Select",0,
IF($D$21="Grade-I(a)",VLOOKUP(P30,CCA!$A$2:$E$5,3),
IF($D$21="Grade-I(b)",VLOOKUP(P30,CCA!$A$2:$E$5,4),
IF($D$21="Thirunelveli",VLOOKUP(P30,CCA!$A$2:$E$5,5),
IF($D$21="No CCA",0))))))</f>
        <v>0</v>
      </c>
      <c r="K30" s="117">
        <f t="shared" si="0"/>
        <v>0</v>
      </c>
      <c r="L30" s="117">
        <f t="shared" si="4"/>
        <v>0</v>
      </c>
      <c r="M30" s="175">
        <f t="shared" si="1"/>
        <v>16000</v>
      </c>
      <c r="N30" s="175"/>
      <c r="O30" s="144">
        <f t="shared" si="2"/>
        <v>0</v>
      </c>
      <c r="P30" s="144">
        <f t="shared" si="5"/>
        <v>0</v>
      </c>
      <c r="Q30" s="95">
        <f>W29</f>
        <v>15700</v>
      </c>
      <c r="R30" s="95">
        <f>IF(AND($C$15=6),(ROUND(Q30*0.03,-2)+Q30),0)</f>
        <v>0</v>
      </c>
      <c r="S30" s="95">
        <f>IF(AND($C$15=6),(ROUND(R30*0.03,-2)+R30),0)</f>
        <v>0</v>
      </c>
      <c r="T30" s="95">
        <f>IF(AND($D$15=6),(ROUND(X30*0.03,-2)+X30),0)</f>
        <v>0</v>
      </c>
      <c r="U30" s="95">
        <f>IF(AND($D$15=6),(ROUND(T30*0.03,-2)+T30),0)</f>
        <v>0</v>
      </c>
      <c r="V30" s="95">
        <f>IF(AND($H$15=6),(ROUND(Y30*0.03,-2)+Y30),0)</f>
        <v>0</v>
      </c>
      <c r="W30" s="95">
        <f t="shared" si="6"/>
        <v>15700</v>
      </c>
      <c r="X30" s="95">
        <f t="shared" si="7"/>
        <v>15700</v>
      </c>
      <c r="Y30" s="95">
        <f t="shared" si="8"/>
        <v>15700</v>
      </c>
      <c r="Z30" s="94"/>
      <c r="AA30" s="98"/>
      <c r="AB30" s="96" t="s">
        <v>171</v>
      </c>
      <c r="AC30" s="98" t="s">
        <v>181</v>
      </c>
      <c r="AD30" s="107" t="s">
        <v>194</v>
      </c>
      <c r="AE30" s="98"/>
      <c r="AF30" s="98"/>
      <c r="AG30" s="98"/>
      <c r="AH30" s="98"/>
      <c r="AI30" s="98"/>
      <c r="AJ30" s="82"/>
    </row>
    <row r="31" spans="1:36" s="1" customFormat="1" ht="20.100000000000001" customHeight="1" thickBot="1">
      <c r="A31" s="114" t="s">
        <v>225</v>
      </c>
      <c r="B31" s="115">
        <v>2016</v>
      </c>
      <c r="C31" s="92" t="s">
        <v>184</v>
      </c>
      <c r="D31" s="92" t="s">
        <v>184</v>
      </c>
      <c r="E31" s="116">
        <f t="shared" si="9"/>
        <v>15700</v>
      </c>
      <c r="F31" s="116">
        <f t="shared" si="3"/>
        <v>0</v>
      </c>
      <c r="G31" s="116">
        <f t="shared" ref="G31:G36" si="10">ROUND((E31+F31)*$J$18/100,0)</f>
        <v>314</v>
      </c>
      <c r="H31" s="116">
        <f>IF(C31="Select",0,
IF($D$20="Select",0,
IF($D$20="No HRA",0,
IF($D$20="Grade-I(a)",VLOOKUP(O31,HRA!$A$2:$G$18,3),
IF($D$20="Grade-I(b)",VLOOKUP(O31,HRA!$A$2:$G$18,4),
IF($D$20="Grade-II",VLOOKUP(O31,HRA!$A$2:$G$18,5),
IF($D$20="Grade-III",VLOOKUP(O31,HRA!$A$2:$G$18,6),
IF($D$20="Grade-IV",VLOOKUP(O31,HRA!$A$2:$G$18,7),
))))))))</f>
        <v>0</v>
      </c>
      <c r="I31" s="116">
        <v>300</v>
      </c>
      <c r="J31" s="117">
        <f>IF($D$21="Select",0,
IF(D31="Select",0,
IF($D$21="Grade-I(a)",VLOOKUP(P31,CCA!$A$2:$E$5,3),
IF($D$21="Grade-I(b)",VLOOKUP(P31,CCA!$A$2:$E$5,4),
IF($D$21="Thirunelveli",VLOOKUP(P31,CCA!$A$2:$E$5,5),
IF($D$21="No CCA",0))))))</f>
        <v>0</v>
      </c>
      <c r="K31" s="117">
        <f t="shared" si="0"/>
        <v>0</v>
      </c>
      <c r="L31" s="117">
        <f t="shared" si="4"/>
        <v>0</v>
      </c>
      <c r="M31" s="175">
        <f t="shared" si="1"/>
        <v>16314</v>
      </c>
      <c r="N31" s="175"/>
      <c r="O31" s="144">
        <f t="shared" si="2"/>
        <v>0</v>
      </c>
      <c r="P31" s="144">
        <f t="shared" si="5"/>
        <v>0</v>
      </c>
      <c r="Q31" s="95">
        <f>IF(AND($F$15=3),(ROUND($W$30*0.03,-2)+$W$30),$W$30)</f>
        <v>15700</v>
      </c>
      <c r="R31" s="95">
        <f>IF(AND($C$15=7),(ROUND(Q31*0.03,-2)+Q31),0)</f>
        <v>0</v>
      </c>
      <c r="S31" s="95">
        <f>IF(AND($C$15=7),(ROUND(R31*0.03,-2)+R31),0)</f>
        <v>0</v>
      </c>
      <c r="T31" s="95">
        <f>IF(AND($D$15=7),(ROUND(X31*0.03,-2)+X31),0)</f>
        <v>0</v>
      </c>
      <c r="U31" s="95">
        <f>IF(AND($D$15=7),(ROUND(T31*0.03,-2)+T31),0)</f>
        <v>0</v>
      </c>
      <c r="V31" s="95">
        <f>IF(AND($H$15=7),(ROUND(Y31*0.03,-2)+Y31),0)</f>
        <v>0</v>
      </c>
      <c r="W31" s="95">
        <f t="shared" si="6"/>
        <v>15700</v>
      </c>
      <c r="X31" s="95">
        <f t="shared" si="7"/>
        <v>15700</v>
      </c>
      <c r="Y31" s="95">
        <f t="shared" si="8"/>
        <v>15700</v>
      </c>
      <c r="Z31" s="94"/>
      <c r="AA31" s="98"/>
      <c r="AB31" s="96" t="s">
        <v>172</v>
      </c>
      <c r="AC31" s="98"/>
      <c r="AD31" s="107" t="s">
        <v>195</v>
      </c>
      <c r="AE31" s="98"/>
      <c r="AF31" s="98"/>
      <c r="AG31" s="98"/>
      <c r="AH31" s="98"/>
      <c r="AI31" s="98"/>
      <c r="AJ31" s="82"/>
    </row>
    <row r="32" spans="1:36" s="1" customFormat="1" ht="20.100000000000001" customHeight="1" thickBot="1">
      <c r="A32" s="114" t="s">
        <v>227</v>
      </c>
      <c r="B32" s="115">
        <v>2016</v>
      </c>
      <c r="C32" s="92" t="s">
        <v>184</v>
      </c>
      <c r="D32" s="92" t="s">
        <v>184</v>
      </c>
      <c r="E32" s="116">
        <f t="shared" si="9"/>
        <v>15700</v>
      </c>
      <c r="F32" s="116">
        <f t="shared" si="3"/>
        <v>0</v>
      </c>
      <c r="G32" s="116">
        <f t="shared" si="10"/>
        <v>314</v>
      </c>
      <c r="H32" s="116">
        <f>IF(C32="Select",0,
IF($D$20="Select",0,
IF($D$20="No HRA",0,
IF($D$20="Grade-I(a)",VLOOKUP(O32,HRA!$A$2:$G$18,3),
IF($D$20="Grade-I(b)",VLOOKUP(O32,HRA!$A$2:$G$18,4),
IF($D$20="Grade-II",VLOOKUP(O32,HRA!$A$2:$G$18,5),
IF($D$20="Grade-III",VLOOKUP(O32,HRA!$A$2:$G$18,6),
IF($D$20="Grade-IV",VLOOKUP(O32,HRA!$A$2:$G$18,7),
))))))))</f>
        <v>0</v>
      </c>
      <c r="I32" s="116">
        <v>300</v>
      </c>
      <c r="J32" s="117">
        <f>IF($D$21="Select",0,
IF(D32="Select",0,
IF($D$21="Grade-I(a)",VLOOKUP(P32,CCA!$A$2:$E$5,3),
IF($D$21="Grade-I(b)",VLOOKUP(P32,CCA!$A$2:$E$5,4),
IF($D$21="Thirunelveli",VLOOKUP(P32,CCA!$A$2:$E$5,5),
IF($D$21="No CCA",0))))))</f>
        <v>0</v>
      </c>
      <c r="K32" s="117">
        <f t="shared" si="0"/>
        <v>0</v>
      </c>
      <c r="L32" s="117">
        <f t="shared" si="4"/>
        <v>0</v>
      </c>
      <c r="M32" s="175">
        <f t="shared" si="1"/>
        <v>16314</v>
      </c>
      <c r="N32" s="175"/>
      <c r="O32" s="144">
        <f t="shared" si="2"/>
        <v>0</v>
      </c>
      <c r="P32" s="144">
        <f t="shared" si="5"/>
        <v>0</v>
      </c>
      <c r="Q32" s="95">
        <f>W31</f>
        <v>15700</v>
      </c>
      <c r="R32" s="95">
        <f>IF(AND($C$15=8),(ROUND(Q32*0.03,-2)+Q32),0)</f>
        <v>0</v>
      </c>
      <c r="S32" s="95">
        <f>IF(AND($C$15=8),(ROUND(R32*0.03,-2)+R32),0)</f>
        <v>0</v>
      </c>
      <c r="T32" s="95">
        <f>IF(AND($D$15=8),(ROUND(X32*0.03,-2)+X32),0)</f>
        <v>0</v>
      </c>
      <c r="U32" s="95">
        <f>IF(AND($D$15=8),(ROUND(T32*0.03,-2)+T32),0)</f>
        <v>0</v>
      </c>
      <c r="V32" s="95">
        <f>IF(AND($H$15=8),(ROUND(Y32*0.03,-2)+Y32),0)</f>
        <v>0</v>
      </c>
      <c r="W32" s="95">
        <f t="shared" si="6"/>
        <v>15700</v>
      </c>
      <c r="X32" s="95">
        <f t="shared" si="7"/>
        <v>15700</v>
      </c>
      <c r="Y32" s="95">
        <f t="shared" si="8"/>
        <v>15700</v>
      </c>
      <c r="Z32" s="94"/>
      <c r="AA32" s="98"/>
      <c r="AB32" s="96" t="s">
        <v>173</v>
      </c>
      <c r="AC32" s="96" t="s">
        <v>184</v>
      </c>
      <c r="AD32" s="107" t="s">
        <v>196</v>
      </c>
      <c r="AE32" s="98"/>
      <c r="AF32" s="98"/>
      <c r="AG32" s="98"/>
      <c r="AH32" s="98"/>
      <c r="AI32" s="98"/>
      <c r="AJ32" s="82"/>
    </row>
    <row r="33" spans="1:36" s="1" customFormat="1" ht="20.100000000000001" customHeight="1" thickBot="1">
      <c r="A33" s="114" t="s">
        <v>228</v>
      </c>
      <c r="B33" s="115">
        <v>2016</v>
      </c>
      <c r="C33" s="92" t="s">
        <v>184</v>
      </c>
      <c r="D33" s="92" t="s">
        <v>184</v>
      </c>
      <c r="E33" s="116">
        <f t="shared" si="9"/>
        <v>15700</v>
      </c>
      <c r="F33" s="116">
        <f t="shared" si="3"/>
        <v>0</v>
      </c>
      <c r="G33" s="116">
        <f t="shared" si="10"/>
        <v>314</v>
      </c>
      <c r="H33" s="116">
        <f>IF(C33="Select",0,
IF($D$20="Select",0,
IF($D$20="No HRA",0,
IF($D$20="Grade-I(a)",VLOOKUP(O33,HRA!$A$2:$G$18,3),
IF($D$20="Grade-I(b)",VLOOKUP(O33,HRA!$A$2:$G$18,4),
IF($D$20="Grade-II",VLOOKUP(O33,HRA!$A$2:$G$18,5),
IF($D$20="Grade-III",VLOOKUP(O33,HRA!$A$2:$G$18,6),
IF($D$20="Grade-IV",VLOOKUP(O33,HRA!$A$2:$G$18,7),
))))))))</f>
        <v>0</v>
      </c>
      <c r="I33" s="116">
        <v>300</v>
      </c>
      <c r="J33" s="117">
        <f>IF($D$21="Select",0,
IF(D33="Select",0,
IF($D$21="Grade-I(a)",VLOOKUP(P33,CCA!$A$2:$E$5,3),
IF($D$21="Grade-I(b)",VLOOKUP(P33,CCA!$A$2:$E$5,4),
IF($D$21="Thirunelveli",VLOOKUP(P33,CCA!$A$2:$E$5,5),
IF($D$21="No CCA",0))))))</f>
        <v>0</v>
      </c>
      <c r="K33" s="117">
        <f t="shared" si="0"/>
        <v>0</v>
      </c>
      <c r="L33" s="117">
        <f t="shared" si="4"/>
        <v>0</v>
      </c>
      <c r="M33" s="175">
        <f t="shared" si="1"/>
        <v>16314</v>
      </c>
      <c r="N33" s="175"/>
      <c r="O33" s="144">
        <f t="shared" si="2"/>
        <v>0</v>
      </c>
      <c r="P33" s="144">
        <f t="shared" si="5"/>
        <v>0</v>
      </c>
      <c r="Q33" s="95">
        <f>W32</f>
        <v>15700</v>
      </c>
      <c r="R33" s="95">
        <f>IF(AND($C$15=9),(ROUND(Q33*0.03,-2)+Q33),0)</f>
        <v>0</v>
      </c>
      <c r="S33" s="95">
        <f>IF(AND($C$15=9),(ROUND(R33*0.03,-2)+R33),0)</f>
        <v>0</v>
      </c>
      <c r="T33" s="95">
        <f>IF(AND($D$15=9),(ROUND(X33*0.03,-2)+X33),0)</f>
        <v>0</v>
      </c>
      <c r="U33" s="95">
        <f>IF(AND($D$15=9),(ROUND(T33*0.03,-2)+T33),0)</f>
        <v>0</v>
      </c>
      <c r="V33" s="95">
        <f>IF(AND($H$15=9),(ROUND(Y33*0.03,-2)+Y33),0)</f>
        <v>0</v>
      </c>
      <c r="W33" s="95">
        <f t="shared" si="6"/>
        <v>15700</v>
      </c>
      <c r="X33" s="95">
        <f t="shared" si="7"/>
        <v>15700</v>
      </c>
      <c r="Y33" s="95">
        <f t="shared" si="8"/>
        <v>15700</v>
      </c>
      <c r="Z33" s="94"/>
      <c r="AA33" s="98"/>
      <c r="AB33" s="96" t="s">
        <v>174</v>
      </c>
      <c r="AC33" s="96" t="s">
        <v>47</v>
      </c>
      <c r="AD33" s="107" t="s">
        <v>197</v>
      </c>
      <c r="AE33" s="98"/>
      <c r="AF33" s="98"/>
      <c r="AG33" s="98"/>
      <c r="AH33" s="98"/>
      <c r="AI33" s="98"/>
      <c r="AJ33" s="82"/>
    </row>
    <row r="34" spans="1:36" s="1" customFormat="1" ht="20.100000000000001" customHeight="1" thickBot="1">
      <c r="A34" s="114" t="s">
        <v>229</v>
      </c>
      <c r="B34" s="115">
        <v>2016</v>
      </c>
      <c r="C34" s="92" t="s">
        <v>184</v>
      </c>
      <c r="D34" s="92" t="s">
        <v>184</v>
      </c>
      <c r="E34" s="116">
        <f t="shared" si="9"/>
        <v>15700</v>
      </c>
      <c r="F34" s="116">
        <f t="shared" si="3"/>
        <v>0</v>
      </c>
      <c r="G34" s="116">
        <f t="shared" si="10"/>
        <v>314</v>
      </c>
      <c r="H34" s="116">
        <f>IF(C34="Select",0,
IF($D$20="Select",0,
IF($D$20="No HRA",0,
IF($D$20="Grade-I(a)",VLOOKUP(O34,HRA!$A$2:$G$18,3),
IF($D$20="Grade-I(b)",VLOOKUP(O34,HRA!$A$2:$G$18,4),
IF($D$20="Grade-II",VLOOKUP(O34,HRA!$A$2:$G$18,5),
IF($D$20="Grade-III",VLOOKUP(O34,HRA!$A$2:$G$18,6),
IF($D$20="Grade-IV",VLOOKUP(O34,HRA!$A$2:$G$18,7),
))))))))</f>
        <v>0</v>
      </c>
      <c r="I34" s="116">
        <v>300</v>
      </c>
      <c r="J34" s="117">
        <f>IF($D$21="Select",0,
IF(D34="Select",0,
IF($D$21="Grade-I(a)",VLOOKUP(P34,CCA!$A$2:$E$5,3),
IF($D$21="Grade-I(b)",VLOOKUP(P34,CCA!$A$2:$E$5,4),
IF($D$21="Thirunelveli",VLOOKUP(P34,CCA!$A$2:$E$5,5),
IF($D$21="No CCA",0))))))</f>
        <v>0</v>
      </c>
      <c r="K34" s="117">
        <f t="shared" si="0"/>
        <v>0</v>
      </c>
      <c r="L34" s="117">
        <f t="shared" si="4"/>
        <v>0</v>
      </c>
      <c r="M34" s="175">
        <f t="shared" si="1"/>
        <v>16314</v>
      </c>
      <c r="N34" s="175"/>
      <c r="O34" s="144">
        <f t="shared" si="2"/>
        <v>0</v>
      </c>
      <c r="P34" s="144">
        <f t="shared" si="5"/>
        <v>0</v>
      </c>
      <c r="Q34" s="95">
        <f>IF(AND($F$15=4),(ROUND($W$33*0.03,-2)+$W$33),$W$33)</f>
        <v>15700</v>
      </c>
      <c r="R34" s="95">
        <f>IF(AND($C$15=10),(ROUND(Q34*0.03,-2)+Q34),0)</f>
        <v>0</v>
      </c>
      <c r="S34" s="95">
        <f>IF(AND($C$15=10),(ROUND(R34*0.03,-2)+R34),0)</f>
        <v>0</v>
      </c>
      <c r="T34" s="95">
        <f>IF(AND($D$15=10),(ROUND(X34*0.03,-2)+X34),0)</f>
        <v>0</v>
      </c>
      <c r="U34" s="95">
        <f>IF(AND($D$15=10),(ROUND(T34*0.03,-2)+T34),0)</f>
        <v>0</v>
      </c>
      <c r="V34" s="95">
        <f>IF(AND($H$15=10),(ROUND(Y34*0.03,-2)+Y34),0)</f>
        <v>0</v>
      </c>
      <c r="W34" s="95">
        <f t="shared" si="6"/>
        <v>15700</v>
      </c>
      <c r="X34" s="95">
        <f t="shared" si="7"/>
        <v>15700</v>
      </c>
      <c r="Y34" s="95">
        <f t="shared" si="8"/>
        <v>15700</v>
      </c>
      <c r="Z34" s="94"/>
      <c r="AA34" s="98"/>
      <c r="AB34" s="98"/>
      <c r="AC34" s="96" t="s">
        <v>48</v>
      </c>
      <c r="AD34" s="107" t="s">
        <v>198</v>
      </c>
      <c r="AE34" s="98"/>
      <c r="AF34" s="98"/>
      <c r="AG34" s="98"/>
      <c r="AH34" s="98"/>
      <c r="AI34" s="98"/>
      <c r="AJ34" s="82"/>
    </row>
    <row r="35" spans="1:36" s="1" customFormat="1" ht="20.100000000000001" customHeight="1" thickBot="1">
      <c r="A35" s="114" t="s">
        <v>230</v>
      </c>
      <c r="B35" s="115">
        <v>2016</v>
      </c>
      <c r="C35" s="92" t="s">
        <v>184</v>
      </c>
      <c r="D35" s="92" t="s">
        <v>184</v>
      </c>
      <c r="E35" s="116">
        <f t="shared" si="9"/>
        <v>15700</v>
      </c>
      <c r="F35" s="116">
        <f t="shared" si="3"/>
        <v>0</v>
      </c>
      <c r="G35" s="116">
        <f t="shared" si="10"/>
        <v>314</v>
      </c>
      <c r="H35" s="116">
        <f>IF(C35="Select",0,
IF($D$20="Select",0,
IF($D$20="No HRA",0,
IF($D$20="Grade-I(a)",VLOOKUP(O35,HRA!$A$2:$G$18,3),
IF($D$20="Grade-I(b)",VLOOKUP(O35,HRA!$A$2:$G$18,4),
IF($D$20="Grade-II",VLOOKUP(O35,HRA!$A$2:$G$18,5),
IF($D$20="Grade-III",VLOOKUP(O35,HRA!$A$2:$G$18,6),
IF($D$20="Grade-IV",VLOOKUP(O35,HRA!$A$2:$G$18,7),
))))))))</f>
        <v>0</v>
      </c>
      <c r="I35" s="116">
        <v>300</v>
      </c>
      <c r="J35" s="117">
        <f>IF($D$21="Select",0,
IF(D35="Select",0,
IF($D$21="Grade-I(a)",VLOOKUP(P35,CCA!$A$2:$E$5,3),
IF($D$21="Grade-I(b)",VLOOKUP(P35,CCA!$A$2:$E$5,4),
IF($D$21="Thirunelveli",VLOOKUP(P35,CCA!$A$2:$E$5,5),
IF($D$21="No CCA",0))))))</f>
        <v>0</v>
      </c>
      <c r="K35" s="117">
        <f t="shared" si="0"/>
        <v>0</v>
      </c>
      <c r="L35" s="117">
        <f t="shared" si="4"/>
        <v>0</v>
      </c>
      <c r="M35" s="175">
        <f t="shared" si="1"/>
        <v>16314</v>
      </c>
      <c r="N35" s="175"/>
      <c r="O35" s="144">
        <f t="shared" si="2"/>
        <v>0</v>
      </c>
      <c r="P35" s="144">
        <f t="shared" si="5"/>
        <v>0</v>
      </c>
      <c r="Q35" s="95">
        <f>W34</f>
        <v>15700</v>
      </c>
      <c r="R35" s="95">
        <f>IF(AND($C$15=11),(ROUND(Q35*0.03,-2)+Q35),0)</f>
        <v>0</v>
      </c>
      <c r="S35" s="95">
        <f>IF(AND($C$15=11),(ROUND(R35*0.03,-2)+R35),0)</f>
        <v>0</v>
      </c>
      <c r="T35" s="95">
        <f>IF(AND($D$15=11),(ROUND(X35*0.03,-2)+X35),0)</f>
        <v>0</v>
      </c>
      <c r="U35" s="95">
        <f>IF(AND($D$15=11),(ROUND(T35*0.03,-2)+T35),0)</f>
        <v>0</v>
      </c>
      <c r="V35" s="95">
        <f>IF(AND($H$15=11),(ROUND(Y35*0.03,-2)+Y35),0)</f>
        <v>0</v>
      </c>
      <c r="W35" s="95">
        <f t="shared" si="6"/>
        <v>15700</v>
      </c>
      <c r="X35" s="95">
        <f t="shared" si="7"/>
        <v>15700</v>
      </c>
      <c r="Y35" s="95">
        <f t="shared" si="8"/>
        <v>15700</v>
      </c>
      <c r="Z35" s="94"/>
      <c r="AA35" s="98"/>
      <c r="AB35" s="98"/>
      <c r="AC35" s="99" t="s">
        <v>49</v>
      </c>
      <c r="AD35" s="107" t="s">
        <v>199</v>
      </c>
      <c r="AE35" s="98"/>
      <c r="AF35" s="98"/>
      <c r="AG35" s="98"/>
      <c r="AH35" s="98"/>
      <c r="AI35" s="98"/>
      <c r="AJ35" s="82"/>
    </row>
    <row r="36" spans="1:36" s="1" customFormat="1" ht="20.100000000000001" customHeight="1" thickBot="1">
      <c r="A36" s="114" t="s">
        <v>231</v>
      </c>
      <c r="B36" s="115">
        <v>2016</v>
      </c>
      <c r="C36" s="92" t="s">
        <v>184</v>
      </c>
      <c r="D36" s="92" t="s">
        <v>184</v>
      </c>
      <c r="E36" s="116">
        <f t="shared" si="9"/>
        <v>15700</v>
      </c>
      <c r="F36" s="116">
        <f t="shared" si="3"/>
        <v>0</v>
      </c>
      <c r="G36" s="116">
        <f t="shared" si="10"/>
        <v>314</v>
      </c>
      <c r="H36" s="116">
        <f>IF(C36="Select",0,
IF($D$20="Select",0,
IF($D$20="No HRA",0,
IF($D$20="Grade-I(a)",VLOOKUP(O36,HRA!$A$2:$G$18,3),
IF($D$20="Grade-I(b)",VLOOKUP(O36,HRA!$A$2:$G$18,4),
IF($D$20="Grade-II",VLOOKUP(O36,HRA!$A$2:$G$18,5),
IF($D$20="Grade-III",VLOOKUP(O36,HRA!$A$2:$G$18,6),
IF($D$20="Grade-IV",VLOOKUP(O36,HRA!$A$2:$G$18,7),
))))))))</f>
        <v>0</v>
      </c>
      <c r="I36" s="116">
        <v>300</v>
      </c>
      <c r="J36" s="117">
        <f>IF($D$21="Select",0,
IF(D36="Select",0,
IF($D$21="Grade-I(a)",VLOOKUP(P36,CCA!$A$2:$E$5,3),
IF($D$21="Grade-I(b)",VLOOKUP(P36,CCA!$A$2:$E$5,4),
IF($D$21="Thirunelveli",VLOOKUP(P36,CCA!$A$2:$E$5,5),
IF($D$21="No CCA",0))))))</f>
        <v>0</v>
      </c>
      <c r="K36" s="117">
        <f t="shared" si="0"/>
        <v>0</v>
      </c>
      <c r="L36" s="117">
        <f t="shared" si="4"/>
        <v>0</v>
      </c>
      <c r="M36" s="175">
        <f t="shared" si="1"/>
        <v>16314</v>
      </c>
      <c r="N36" s="175"/>
      <c r="O36" s="144">
        <f t="shared" si="2"/>
        <v>0</v>
      </c>
      <c r="P36" s="144">
        <f t="shared" si="5"/>
        <v>0</v>
      </c>
      <c r="Q36" s="95">
        <f>W35</f>
        <v>15700</v>
      </c>
      <c r="R36" s="95">
        <f>IF(AND($C$15=12),(ROUND(Q36*0.03,-2)+Q36),0)</f>
        <v>0</v>
      </c>
      <c r="S36" s="95">
        <f>IF(AND($C$15=12),(ROUND(R36*0.03,-2)+R36),0)</f>
        <v>0</v>
      </c>
      <c r="T36" s="95">
        <f>IF(AND($D$15=12),(ROUND(X36*0.03,-2)+X36),0)</f>
        <v>0</v>
      </c>
      <c r="U36" s="95">
        <f>IF(AND($D$15=12),(ROUND(T36*0.03,-2)+T36),0)</f>
        <v>0</v>
      </c>
      <c r="V36" s="95">
        <f>IF(AND($H$15=12),(ROUND(Y36*0.03,-2)+Y36),0)</f>
        <v>0</v>
      </c>
      <c r="W36" s="95">
        <f t="shared" si="6"/>
        <v>15700</v>
      </c>
      <c r="X36" s="95">
        <f t="shared" si="7"/>
        <v>15700</v>
      </c>
      <c r="Y36" s="95">
        <f t="shared" si="8"/>
        <v>15700</v>
      </c>
      <c r="Z36" s="94"/>
      <c r="AA36" s="98"/>
      <c r="AB36" s="98"/>
      <c r="AC36" s="97" t="s">
        <v>176</v>
      </c>
      <c r="AD36" s="107" t="s">
        <v>200</v>
      </c>
      <c r="AE36" s="98"/>
      <c r="AF36" s="98"/>
      <c r="AG36" s="98"/>
      <c r="AH36" s="98"/>
      <c r="AI36" s="98"/>
      <c r="AJ36" s="82"/>
    </row>
    <row r="37" spans="1:36" s="1" customFormat="1" ht="20.100000000000001" customHeight="1" thickBot="1">
      <c r="A37" s="114" t="s">
        <v>220</v>
      </c>
      <c r="B37" s="115">
        <v>2017</v>
      </c>
      <c r="C37" s="92" t="s">
        <v>184</v>
      </c>
      <c r="D37" s="92" t="s">
        <v>184</v>
      </c>
      <c r="E37" s="116">
        <f t="shared" si="9"/>
        <v>15700</v>
      </c>
      <c r="F37" s="116">
        <f t="shared" si="3"/>
        <v>0</v>
      </c>
      <c r="G37" s="116">
        <f t="shared" ref="G37:G42" si="11">ROUND((E37+F37)*$H$19/100,0)</f>
        <v>628</v>
      </c>
      <c r="H37" s="116">
        <f>IF(C37="Select",0,
IF($D$20="Select",0,
IF($D$20="No HRA",0,
IF($D$20="Grade-I(a)",VLOOKUP(O37,HRA!$A$2:$G$18,3),
IF($D$20="Grade-I(b)",VLOOKUP(O37,HRA!$A$2:$G$18,4),
IF($D$20="Grade-II",VLOOKUP(O37,HRA!$A$2:$G$18,5),
IF($D$20="Grade-III",VLOOKUP(O37,HRA!$A$2:$G$18,6),
IF($D$20="Grade-IV",VLOOKUP(O37,HRA!$A$2:$G$18,7),
))))))))</f>
        <v>0</v>
      </c>
      <c r="I37" s="116">
        <v>300</v>
      </c>
      <c r="J37" s="117">
        <f>IF($D$21="Select",0,
IF(D37="Select",0,
IF($D$21="Grade-I(a)",VLOOKUP(P37,CCA!$A$2:$E$5,3),
IF($D$21="Grade-I(b)",VLOOKUP(P37,CCA!$A$2:$E$5,4),
IF($D$21="Thirunelveli",VLOOKUP(P37,CCA!$A$2:$E$5,5),
IF($D$21="No CCA",0))))))</f>
        <v>0</v>
      </c>
      <c r="K37" s="117">
        <f t="shared" si="0"/>
        <v>0</v>
      </c>
      <c r="L37" s="117">
        <f t="shared" si="4"/>
        <v>0</v>
      </c>
      <c r="M37" s="175">
        <f t="shared" si="1"/>
        <v>16628</v>
      </c>
      <c r="N37" s="175"/>
      <c r="O37" s="144">
        <f t="shared" si="2"/>
        <v>0</v>
      </c>
      <c r="P37" s="144">
        <f t="shared" si="5"/>
        <v>0</v>
      </c>
      <c r="Q37" s="95">
        <f>IF(AND($G$15=1),(ROUND($W$36*0.03,-2)+$W$36),$W$36)</f>
        <v>15700</v>
      </c>
      <c r="R37" s="95">
        <f>IF(AND($C$15=13),(ROUND(Q37*0.03,-2)+Q37),0)</f>
        <v>0</v>
      </c>
      <c r="S37" s="95">
        <f>IF(AND($C$15=13),(ROUND(R37*0.03,-2)+R37),0)</f>
        <v>0</v>
      </c>
      <c r="T37" s="95">
        <f>IF(AND($D$15=13),(ROUND(X37*0.03,-2)+X37),0)</f>
        <v>0</v>
      </c>
      <c r="U37" s="95">
        <f>IF(AND($D$15=13),(ROUND(T37*0.03,-2)+T37),0)</f>
        <v>0</v>
      </c>
      <c r="V37" s="95">
        <f>IF(AND($H$15=13),(ROUND(Y37*0.03,-2)+Y37),0)</f>
        <v>0</v>
      </c>
      <c r="W37" s="95">
        <f t="shared" si="6"/>
        <v>15700</v>
      </c>
      <c r="X37" s="95">
        <f t="shared" si="7"/>
        <v>15700</v>
      </c>
      <c r="Y37" s="95">
        <f t="shared" si="8"/>
        <v>15700</v>
      </c>
      <c r="Z37" s="94"/>
      <c r="AA37" s="98"/>
      <c r="AB37" s="98"/>
      <c r="AC37" s="98"/>
      <c r="AD37" s="107" t="s">
        <v>201</v>
      </c>
      <c r="AE37" s="98"/>
      <c r="AF37" s="98"/>
      <c r="AG37" s="98"/>
      <c r="AH37" s="98"/>
      <c r="AI37" s="98"/>
      <c r="AJ37" s="82"/>
    </row>
    <row r="38" spans="1:36" s="1" customFormat="1" ht="20.100000000000001" customHeight="1" thickBot="1">
      <c r="A38" s="114" t="s">
        <v>221</v>
      </c>
      <c r="B38" s="115">
        <v>2017</v>
      </c>
      <c r="C38" s="92" t="s">
        <v>184</v>
      </c>
      <c r="D38" s="92" t="s">
        <v>184</v>
      </c>
      <c r="E38" s="116">
        <f t="shared" si="9"/>
        <v>15700</v>
      </c>
      <c r="F38" s="116">
        <f t="shared" si="3"/>
        <v>0</v>
      </c>
      <c r="G38" s="116">
        <f t="shared" si="11"/>
        <v>628</v>
      </c>
      <c r="H38" s="116">
        <f>IF(C38="Select",0,
IF($D$20="Select",0,
IF($D$20="No HRA",0,
IF($D$20="Grade-I(a)",VLOOKUP(O38,HRA!$A$2:$G$18,3),
IF($D$20="Grade-I(b)",VLOOKUP(O38,HRA!$A$2:$G$18,4),
IF($D$20="Grade-II",VLOOKUP(O38,HRA!$A$2:$G$18,5),
IF($D$20="Grade-III",VLOOKUP(O38,HRA!$A$2:$G$18,6),
IF($D$20="Grade-IV",VLOOKUP(O38,HRA!$A$2:$G$18,7),
))))))))</f>
        <v>0</v>
      </c>
      <c r="I38" s="116">
        <v>300</v>
      </c>
      <c r="J38" s="117">
        <f>IF($D$21="Select",0,
IF(D38="Select",0,
IF($D$21="Grade-I(a)",VLOOKUP(P38,CCA!$A$2:$E$5,3),
IF($D$21="Grade-I(b)",VLOOKUP(P38,CCA!$A$2:$E$5,4),
IF($D$21="Thirunelveli",VLOOKUP(P38,CCA!$A$2:$E$5,5),
IF($D$21="No CCA",0))))))</f>
        <v>0</v>
      </c>
      <c r="K38" s="117">
        <f t="shared" si="0"/>
        <v>0</v>
      </c>
      <c r="L38" s="117">
        <f t="shared" si="4"/>
        <v>0</v>
      </c>
      <c r="M38" s="175">
        <f t="shared" si="1"/>
        <v>16628</v>
      </c>
      <c r="N38" s="175"/>
      <c r="O38" s="144">
        <f t="shared" si="2"/>
        <v>0</v>
      </c>
      <c r="P38" s="144">
        <f t="shared" si="5"/>
        <v>0</v>
      </c>
      <c r="Q38" s="95">
        <f>W37</f>
        <v>15700</v>
      </c>
      <c r="R38" s="95">
        <f>IF(AND($C$15=14),(ROUND(Q38*0.03,-2)+Q38),0)</f>
        <v>0</v>
      </c>
      <c r="S38" s="95">
        <f>IF(AND($C$15=14),(ROUND(R38*0.03,-2)+R38),0)</f>
        <v>0</v>
      </c>
      <c r="T38" s="95">
        <f>IF(AND($D$15=14),(ROUND(X38*0.03,-2)+X38),0)</f>
        <v>0</v>
      </c>
      <c r="U38" s="95">
        <f>IF(AND($D$15=14),(ROUND(T38*0.03,-2)+T38),0)</f>
        <v>0</v>
      </c>
      <c r="V38" s="95">
        <f>IF(AND($H$15=14),(ROUND(Y38*0.03,-2)+Y38),0)</f>
        <v>0</v>
      </c>
      <c r="W38" s="95">
        <f t="shared" si="6"/>
        <v>15700</v>
      </c>
      <c r="X38" s="95">
        <f t="shared" si="7"/>
        <v>15700</v>
      </c>
      <c r="Y38" s="95">
        <f t="shared" si="8"/>
        <v>15700</v>
      </c>
      <c r="Z38" s="94"/>
      <c r="AA38" s="98"/>
      <c r="AB38" s="98"/>
      <c r="AC38" s="98"/>
      <c r="AD38" s="107" t="s">
        <v>202</v>
      </c>
      <c r="AE38" s="98"/>
      <c r="AF38" s="98"/>
      <c r="AG38" s="98"/>
      <c r="AH38" s="98"/>
      <c r="AI38" s="98"/>
      <c r="AJ38" s="82"/>
    </row>
    <row r="39" spans="1:36" s="1" customFormat="1" ht="20.100000000000001" customHeight="1" thickBot="1">
      <c r="A39" s="114" t="s">
        <v>222</v>
      </c>
      <c r="B39" s="115">
        <v>2017</v>
      </c>
      <c r="C39" s="92" t="s">
        <v>184</v>
      </c>
      <c r="D39" s="92" t="s">
        <v>184</v>
      </c>
      <c r="E39" s="116">
        <f t="shared" si="9"/>
        <v>15700</v>
      </c>
      <c r="F39" s="116">
        <f t="shared" si="3"/>
        <v>0</v>
      </c>
      <c r="G39" s="116">
        <f t="shared" si="11"/>
        <v>628</v>
      </c>
      <c r="H39" s="116">
        <f>IF(C39="Select",0,
IF($D$20="Select",0,
IF($D$20="No HRA",0,
IF($D$20="Grade-I(a)",VLOOKUP(O39,HRA!$A$2:$G$18,3),
IF($D$20="Grade-I(b)",VLOOKUP(O39,HRA!$A$2:$G$18,4),
IF($D$20="Grade-II",VLOOKUP(O39,HRA!$A$2:$G$18,5),
IF($D$20="Grade-III",VLOOKUP(O39,HRA!$A$2:$G$18,6),
IF($D$20="Grade-IV",VLOOKUP(O39,HRA!$A$2:$G$18,7),
))))))))</f>
        <v>0</v>
      </c>
      <c r="I39" s="116">
        <v>300</v>
      </c>
      <c r="J39" s="117">
        <f>IF($D$21="Select",0,
IF(D39="Select",0,
IF($D$21="Grade-I(a)",VLOOKUP(P39,CCA!$A$2:$E$5,3),
IF($D$21="Grade-I(b)",VLOOKUP(P39,CCA!$A$2:$E$5,4),
IF($D$21="Thirunelveli",VLOOKUP(P39,CCA!$A$2:$E$5,5),
IF($D$21="No CCA",0))))))</f>
        <v>0</v>
      </c>
      <c r="K39" s="117">
        <f t="shared" si="0"/>
        <v>0</v>
      </c>
      <c r="L39" s="117">
        <f t="shared" si="4"/>
        <v>0</v>
      </c>
      <c r="M39" s="175">
        <f t="shared" si="1"/>
        <v>16628</v>
      </c>
      <c r="N39" s="175"/>
      <c r="O39" s="144">
        <f t="shared" si="2"/>
        <v>0</v>
      </c>
      <c r="P39" s="144">
        <f t="shared" si="5"/>
        <v>0</v>
      </c>
      <c r="Q39" s="95">
        <f>W38</f>
        <v>15700</v>
      </c>
      <c r="R39" s="95">
        <f>IF(AND($C$15=15),(ROUND(Q39*0.03,-2)+Q39),0)</f>
        <v>0</v>
      </c>
      <c r="S39" s="95">
        <f>IF(AND($C$15=15),(ROUND(R39*0.03,-2)+R39),0)</f>
        <v>0</v>
      </c>
      <c r="T39" s="95">
        <f>IF(AND($D$15=15),(ROUND(X39*0.03,-2)+X39),0)</f>
        <v>0</v>
      </c>
      <c r="U39" s="95">
        <f>IF(AND($D$15=15),(ROUND(T39*0.03,-2)+T39),0)</f>
        <v>0</v>
      </c>
      <c r="V39" s="95">
        <f>IF(AND($H$15=15),(ROUND(Y39*0.03,-2)+Y39),0)</f>
        <v>0</v>
      </c>
      <c r="W39" s="95">
        <f t="shared" si="6"/>
        <v>15700</v>
      </c>
      <c r="X39" s="95">
        <f t="shared" si="7"/>
        <v>15700</v>
      </c>
      <c r="Y39" s="95">
        <f t="shared" si="8"/>
        <v>15700</v>
      </c>
      <c r="Z39" s="94"/>
      <c r="AA39" s="98"/>
      <c r="AB39" s="98"/>
      <c r="AC39" s="98"/>
      <c r="AD39" s="107" t="s">
        <v>203</v>
      </c>
      <c r="AE39" s="98"/>
      <c r="AF39" s="98"/>
      <c r="AG39" s="98"/>
      <c r="AH39" s="98"/>
      <c r="AI39" s="98"/>
      <c r="AJ39" s="82"/>
    </row>
    <row r="40" spans="1:36" s="1" customFormat="1" ht="20.100000000000001" customHeight="1" thickBot="1">
      <c r="A40" s="114" t="s">
        <v>223</v>
      </c>
      <c r="B40" s="115">
        <v>2017</v>
      </c>
      <c r="C40" s="92" t="s">
        <v>184</v>
      </c>
      <c r="D40" s="92" t="s">
        <v>184</v>
      </c>
      <c r="E40" s="116">
        <f t="shared" si="9"/>
        <v>15700</v>
      </c>
      <c r="F40" s="116">
        <f t="shared" si="3"/>
        <v>0</v>
      </c>
      <c r="G40" s="116">
        <f t="shared" si="11"/>
        <v>628</v>
      </c>
      <c r="H40" s="116">
        <f>IF(C40="Select",0,
IF($D$20="Select",0,
IF($D$20="No HRA",0,
IF($D$20="Grade-I(a)",VLOOKUP(O40,HRA!$A$2:$G$18,3),
IF($D$20="Grade-I(b)",VLOOKUP(O40,HRA!$A$2:$G$18,4),
IF($D$20="Grade-II",VLOOKUP(O40,HRA!$A$2:$G$18,5),
IF($D$20="Grade-III",VLOOKUP(O40,HRA!$A$2:$G$18,6),
IF($D$20="Grade-IV",VLOOKUP(O40,HRA!$A$2:$G$18,7),
))))))))</f>
        <v>0</v>
      </c>
      <c r="I40" s="116">
        <v>300</v>
      </c>
      <c r="J40" s="117">
        <f>IF($D$21="Select",0,
IF(D40="Select",0,
IF($D$21="Grade-I(a)",VLOOKUP(P40,CCA!$A$2:$E$5,3),
IF($D$21="Grade-I(b)",VLOOKUP(P40,CCA!$A$2:$E$5,4),
IF($D$21="Thirunelveli",VLOOKUP(P40,CCA!$A$2:$E$5,5),
IF($D$21="No CCA",0))))))</f>
        <v>0</v>
      </c>
      <c r="K40" s="117">
        <f t="shared" si="0"/>
        <v>0</v>
      </c>
      <c r="L40" s="117">
        <f t="shared" si="4"/>
        <v>0</v>
      </c>
      <c r="M40" s="175">
        <f t="shared" si="1"/>
        <v>16628</v>
      </c>
      <c r="N40" s="175"/>
      <c r="O40" s="144">
        <f t="shared" si="2"/>
        <v>0</v>
      </c>
      <c r="P40" s="144">
        <f t="shared" si="5"/>
        <v>0</v>
      </c>
      <c r="Q40" s="95">
        <f>IF(AND($G$15=2),(ROUND($W$39*0.03,-2)+$W$39),$W$39)</f>
        <v>15700</v>
      </c>
      <c r="R40" s="95">
        <f>IF(AND($C$15=16),(ROUND(Q40*0.03,-2)+Q40),0)</f>
        <v>0</v>
      </c>
      <c r="S40" s="95">
        <f>IF(AND($C$15=16),(ROUND(R40*0.03,-2)+R40),0)</f>
        <v>0</v>
      </c>
      <c r="T40" s="95">
        <f>IF(AND($D$15=16),(ROUND(X40*0.03,-2)+X40),0)</f>
        <v>0</v>
      </c>
      <c r="U40" s="95">
        <f>IF(AND($D$15=16),(ROUND(T40*0.03,-2)+T40),0)</f>
        <v>0</v>
      </c>
      <c r="V40" s="95">
        <f>IF(AND($H$15=16),(ROUND(Y40*0.03,-2)+Y40),0)</f>
        <v>0</v>
      </c>
      <c r="W40" s="95">
        <f t="shared" si="6"/>
        <v>15700</v>
      </c>
      <c r="X40" s="95">
        <f t="shared" si="7"/>
        <v>15700</v>
      </c>
      <c r="Y40" s="95">
        <f t="shared" si="8"/>
        <v>15700</v>
      </c>
      <c r="Z40" s="94"/>
      <c r="AA40" s="98"/>
      <c r="AB40" s="98"/>
      <c r="AC40" s="98"/>
      <c r="AD40" s="107" t="s">
        <v>204</v>
      </c>
      <c r="AE40" s="98"/>
      <c r="AF40" s="98"/>
      <c r="AG40" s="98"/>
      <c r="AH40" s="98"/>
      <c r="AI40" s="98"/>
      <c r="AJ40" s="82"/>
    </row>
    <row r="41" spans="1:36" s="1" customFormat="1" ht="20.100000000000001" customHeight="1" thickBot="1">
      <c r="A41" s="114" t="s">
        <v>226</v>
      </c>
      <c r="B41" s="115">
        <v>2017</v>
      </c>
      <c r="C41" s="92" t="s">
        <v>184</v>
      </c>
      <c r="D41" s="92" t="s">
        <v>184</v>
      </c>
      <c r="E41" s="116">
        <f t="shared" si="9"/>
        <v>15700</v>
      </c>
      <c r="F41" s="116">
        <f t="shared" si="3"/>
        <v>0</v>
      </c>
      <c r="G41" s="116">
        <f t="shared" si="11"/>
        <v>628</v>
      </c>
      <c r="H41" s="116">
        <f>IF(C41="Select",0,
IF($D$20="Select",0,
IF($D$20="No HRA",0,
IF($D$20="Grade-I(a)",VLOOKUP(O41,HRA!$A$2:$G$18,3),
IF($D$20="Grade-I(b)",VLOOKUP(O41,HRA!$A$2:$G$18,4),
IF($D$20="Grade-II",VLOOKUP(O41,HRA!$A$2:$G$18,5),
IF($D$20="Grade-III",VLOOKUP(O41,HRA!$A$2:$G$18,6),
IF($D$20="Grade-IV",VLOOKUP(O41,HRA!$A$2:$G$18,7),
))))))))</f>
        <v>0</v>
      </c>
      <c r="I41" s="116">
        <v>300</v>
      </c>
      <c r="J41" s="117">
        <f>IF($D$21="Select",0,
IF(D41="Select",0,
IF($D$21="Grade-I(a)",VLOOKUP(P41,CCA!$A$2:$E$5,3),
IF($D$21="Grade-I(b)",VLOOKUP(P41,CCA!$A$2:$E$5,4),
IF($D$21="Thirunelveli",VLOOKUP(P41,CCA!$A$2:$E$5,5),
IF($D$21="No CCA",0))))))</f>
        <v>0</v>
      </c>
      <c r="K41" s="117">
        <f t="shared" si="0"/>
        <v>0</v>
      </c>
      <c r="L41" s="117">
        <f t="shared" si="4"/>
        <v>0</v>
      </c>
      <c r="M41" s="175">
        <f t="shared" si="1"/>
        <v>16628</v>
      </c>
      <c r="N41" s="175"/>
      <c r="O41" s="144">
        <f t="shared" si="2"/>
        <v>0</v>
      </c>
      <c r="P41" s="144">
        <f t="shared" si="5"/>
        <v>0</v>
      </c>
      <c r="Q41" s="95">
        <f>W40</f>
        <v>15700</v>
      </c>
      <c r="R41" s="95">
        <f>IF(AND($C$15=17),(ROUND(Q41*0.03,-2)+Q41),0)</f>
        <v>0</v>
      </c>
      <c r="S41" s="95">
        <f>IF(AND($C$15=17),(ROUND(R41*0.03,-2)+R41),0)</f>
        <v>0</v>
      </c>
      <c r="T41" s="95">
        <f>IF(AND($D$15=17),(ROUND(X41*0.03,-2)+X41),0)</f>
        <v>0</v>
      </c>
      <c r="U41" s="95">
        <f>IF(AND($D$15=17),(ROUND(T41*0.03,-2)+T41),0)</f>
        <v>0</v>
      </c>
      <c r="V41" s="95">
        <f>IF(AND($H$15=17),(ROUND(Y41*0.03,-2)+Y41),0)</f>
        <v>0</v>
      </c>
      <c r="W41" s="95">
        <f t="shared" si="6"/>
        <v>15700</v>
      </c>
      <c r="X41" s="95">
        <f t="shared" si="7"/>
        <v>15700</v>
      </c>
      <c r="Y41" s="95">
        <f t="shared" si="8"/>
        <v>15700</v>
      </c>
      <c r="Z41" s="94"/>
      <c r="AA41" s="98"/>
      <c r="AB41" s="98"/>
      <c r="AC41" s="98"/>
      <c r="AD41" s="107" t="s">
        <v>205</v>
      </c>
      <c r="AE41" s="98"/>
      <c r="AF41" s="98"/>
      <c r="AG41" s="98"/>
      <c r="AH41" s="98"/>
      <c r="AI41" s="98"/>
      <c r="AJ41" s="82"/>
    </row>
    <row r="42" spans="1:36" s="1" customFormat="1" ht="20.100000000000001" customHeight="1" thickBot="1">
      <c r="A42" s="114" t="s">
        <v>224</v>
      </c>
      <c r="B42" s="115">
        <v>2017</v>
      </c>
      <c r="C42" s="92" t="s">
        <v>184</v>
      </c>
      <c r="D42" s="92" t="s">
        <v>184</v>
      </c>
      <c r="E42" s="116">
        <f t="shared" si="9"/>
        <v>15700</v>
      </c>
      <c r="F42" s="116">
        <f t="shared" si="3"/>
        <v>0</v>
      </c>
      <c r="G42" s="116">
        <f t="shared" si="11"/>
        <v>628</v>
      </c>
      <c r="H42" s="116">
        <f>IF(C42="Select",0,
IF($D$20="Select",0,
IF($D$20="No HRA",0,
IF($D$20="Grade-I(a)",VLOOKUP(O42,HRA!$A$2:$G$18,3),
IF($D$20="Grade-I(b)",VLOOKUP(O42,HRA!$A$2:$G$18,4),
IF($D$20="Grade-II",VLOOKUP(O42,HRA!$A$2:$G$18,5),
IF($D$20="Grade-III",VLOOKUP(O42,HRA!$A$2:$G$18,6),
IF($D$20="Grade-IV",VLOOKUP(O42,HRA!$A$2:$G$18,7),
))))))))</f>
        <v>0</v>
      </c>
      <c r="I42" s="116">
        <v>300</v>
      </c>
      <c r="J42" s="117">
        <f>IF($D$21="Select",0,
IF(D42="Select",0,
IF($D$21="Grade-I(a)",VLOOKUP(P42,CCA!$A$2:$E$5,3),
IF($D$21="Grade-I(b)",VLOOKUP(P42,CCA!$A$2:$E$5,4),
IF($D$21="Thirunelveli",VLOOKUP(P42,CCA!$A$2:$E$5,5),
IF($D$21="No CCA",0))))))</f>
        <v>0</v>
      </c>
      <c r="K42" s="117">
        <f t="shared" si="0"/>
        <v>0</v>
      </c>
      <c r="L42" s="117">
        <f t="shared" si="4"/>
        <v>0</v>
      </c>
      <c r="M42" s="175">
        <f t="shared" si="1"/>
        <v>16628</v>
      </c>
      <c r="N42" s="175"/>
      <c r="O42" s="144">
        <f t="shared" si="2"/>
        <v>0</v>
      </c>
      <c r="P42" s="144">
        <f t="shared" si="5"/>
        <v>0</v>
      </c>
      <c r="Q42" s="95">
        <f>W41</f>
        <v>15700</v>
      </c>
      <c r="R42" s="95">
        <f>IF(AND($C$15=18),(ROUND(Q42*0.03,-2)+Q42),0)</f>
        <v>0</v>
      </c>
      <c r="S42" s="95">
        <f>IF(AND($C$15=18),(ROUND(R42*0.03,-2)+R42),0)</f>
        <v>0</v>
      </c>
      <c r="T42" s="95">
        <f>IF(AND($D$15=18),(ROUND(X42*0.03,-2)+X42),0)</f>
        <v>0</v>
      </c>
      <c r="U42" s="95">
        <f>IF(AND($D$15=18),(ROUND(T42*0.03,-2)+T42),0)</f>
        <v>0</v>
      </c>
      <c r="V42" s="95">
        <f>IF(AND($H$15=18),(ROUND(Y42*0.03,-2)+Y42),0)</f>
        <v>0</v>
      </c>
      <c r="W42" s="95">
        <f t="shared" si="6"/>
        <v>15700</v>
      </c>
      <c r="X42" s="95">
        <f t="shared" si="7"/>
        <v>15700</v>
      </c>
      <c r="Y42" s="95">
        <f t="shared" si="8"/>
        <v>15700</v>
      </c>
      <c r="Z42" s="94"/>
      <c r="AA42" s="98"/>
      <c r="AB42" s="98"/>
      <c r="AC42" s="98"/>
      <c r="AD42" s="107" t="s">
        <v>206</v>
      </c>
      <c r="AE42" s="98"/>
      <c r="AF42" s="98"/>
      <c r="AG42" s="98"/>
      <c r="AH42" s="98"/>
      <c r="AI42" s="98"/>
      <c r="AJ42" s="82"/>
    </row>
    <row r="43" spans="1:36" s="1" customFormat="1" ht="20.100000000000001" customHeight="1" thickBot="1">
      <c r="A43" s="114" t="s">
        <v>225</v>
      </c>
      <c r="B43" s="115">
        <v>2017</v>
      </c>
      <c r="C43" s="92" t="s">
        <v>184</v>
      </c>
      <c r="D43" s="92" t="s">
        <v>184</v>
      </c>
      <c r="E43" s="116">
        <f t="shared" si="9"/>
        <v>15700</v>
      </c>
      <c r="F43" s="116">
        <f t="shared" si="3"/>
        <v>0</v>
      </c>
      <c r="G43" s="116">
        <f>ROUND((E43+F43)*$J$19/100,0)</f>
        <v>785</v>
      </c>
      <c r="H43" s="116">
        <f>IF(C43="Select",0,
IF($D$20="Select",0,
IF($D$20="No HRA",0,
IF($D$20="Grade-I(a)",VLOOKUP(O43,HRA!$A$2:$G$18,3),
IF($D$20="Grade-I(b)",VLOOKUP(O43,HRA!$A$2:$G$18,4),
IF($D$20="Grade-II",VLOOKUP(O43,HRA!$A$2:$G$18,5),
IF($D$20="Grade-III",VLOOKUP(O43,HRA!$A$2:$G$18,6),
IF($D$20="Grade-IV",VLOOKUP(O43,HRA!$A$2:$G$18,7),
))))))))</f>
        <v>0</v>
      </c>
      <c r="I43" s="116">
        <v>300</v>
      </c>
      <c r="J43" s="117">
        <f>IF($D$21="Select",0,
IF(D43="Select",0,
IF($D$21="Grade-I(a)",VLOOKUP(P43,CCA!$A$2:$E$5,3),
IF($D$21="Grade-I(b)",VLOOKUP(P43,CCA!$A$2:$E$5,4),
IF($D$21="Thirunelveli",VLOOKUP(P43,CCA!$A$2:$E$5,5),
IF($D$21="No CCA",0))))))</f>
        <v>0</v>
      </c>
      <c r="K43" s="117">
        <f t="shared" si="0"/>
        <v>0</v>
      </c>
      <c r="L43" s="117">
        <f t="shared" si="4"/>
        <v>0</v>
      </c>
      <c r="M43" s="175">
        <f t="shared" si="1"/>
        <v>16785</v>
      </c>
      <c r="N43" s="175"/>
      <c r="O43" s="144">
        <f t="shared" si="2"/>
        <v>0</v>
      </c>
      <c r="P43" s="144">
        <f t="shared" si="5"/>
        <v>0</v>
      </c>
      <c r="Q43" s="95">
        <f>IF(AND($G$15=3),(ROUND($W$42*0.03,-2)+$W$42),$W$42)</f>
        <v>15700</v>
      </c>
      <c r="R43" s="95">
        <f>IF(AND($C$15=19),(ROUND(Q43*0.03,-2)+Q43),0)</f>
        <v>0</v>
      </c>
      <c r="S43" s="95">
        <f>IF(AND($C$15=19),(ROUND(R43*0.03,-2)+R43),0)</f>
        <v>0</v>
      </c>
      <c r="T43" s="95">
        <f>IF(AND($D$15=19),(ROUND(X43*0.03,-2)+X43),0)</f>
        <v>0</v>
      </c>
      <c r="U43" s="95">
        <f>IF(AND($D$15=19),(ROUND(T43*0.03,-2)+T43),0)</f>
        <v>0</v>
      </c>
      <c r="V43" s="95">
        <f>IF(AND($H$15=19),(ROUND(Y43*0.03,-2)+Y43),0)</f>
        <v>0</v>
      </c>
      <c r="W43" s="95">
        <f t="shared" si="6"/>
        <v>15700</v>
      </c>
      <c r="X43" s="95">
        <f t="shared" si="7"/>
        <v>15700</v>
      </c>
      <c r="Y43" s="95">
        <f t="shared" si="8"/>
        <v>15700</v>
      </c>
      <c r="Z43" s="94"/>
      <c r="AA43" s="98"/>
      <c r="AB43" s="98"/>
      <c r="AC43" s="98"/>
      <c r="AD43" s="107"/>
      <c r="AE43" s="98"/>
      <c r="AF43" s="98"/>
      <c r="AG43" s="98"/>
      <c r="AH43" s="98"/>
      <c r="AI43" s="98"/>
      <c r="AJ43" s="82"/>
    </row>
    <row r="44" spans="1:36" s="1" customFormat="1" ht="20.100000000000001" customHeight="1" thickBot="1">
      <c r="A44" s="114" t="s">
        <v>227</v>
      </c>
      <c r="B44" s="115">
        <v>2017</v>
      </c>
      <c r="C44" s="92" t="s">
        <v>184</v>
      </c>
      <c r="D44" s="92" t="s">
        <v>184</v>
      </c>
      <c r="E44" s="116">
        <f t="shared" si="9"/>
        <v>15700</v>
      </c>
      <c r="F44" s="116">
        <f t="shared" si="3"/>
        <v>0</v>
      </c>
      <c r="G44" s="116">
        <f>ROUND((E44+F44)*$J$19/100,0)</f>
        <v>785</v>
      </c>
      <c r="H44" s="116">
        <f>IF(C44="Select",0,
IF($D$20="Select",0,
IF($D$20="No HRA",0,
IF($D$20="Grade-I(a)",VLOOKUP(O44,HRA!$A$2:$G$18,3),
IF($D$20="Grade-I(b)",VLOOKUP(O44,HRA!$A$2:$G$18,4),
IF($D$20="Grade-II",VLOOKUP(O44,HRA!$A$2:$G$18,5),
IF($D$20="Grade-III",VLOOKUP(O44,HRA!$A$2:$G$18,6),
IF($D$20="Grade-IV",VLOOKUP(O44,HRA!$A$2:$G$18,7),
))))))))</f>
        <v>0</v>
      </c>
      <c r="I44" s="116">
        <v>300</v>
      </c>
      <c r="J44" s="117">
        <f>IF($D$21="Select",0,
IF(D44="Select",0,
IF($D$21="Grade-I(a)",VLOOKUP(P44,CCA!$A$2:$E$5,3),
IF($D$21="Grade-I(b)",VLOOKUP(P44,CCA!$A$2:$E$5,4),
IF($D$21="Thirunelveli",VLOOKUP(P44,CCA!$A$2:$E$5,5),
IF($D$21="No CCA",0))))))</f>
        <v>0</v>
      </c>
      <c r="K44" s="117">
        <f t="shared" si="0"/>
        <v>0</v>
      </c>
      <c r="L44" s="117">
        <f t="shared" si="4"/>
        <v>0</v>
      </c>
      <c r="M44" s="175">
        <f t="shared" si="1"/>
        <v>16785</v>
      </c>
      <c r="N44" s="175"/>
      <c r="O44" s="144">
        <f t="shared" si="2"/>
        <v>0</v>
      </c>
      <c r="P44" s="144">
        <f t="shared" si="5"/>
        <v>0</v>
      </c>
      <c r="Q44" s="95">
        <f>W43</f>
        <v>15700</v>
      </c>
      <c r="R44" s="95">
        <f>IF(AND($C$15=20),(ROUND(Q44*0.03,-2)+Q44),0)</f>
        <v>0</v>
      </c>
      <c r="S44" s="95">
        <f>IF(AND($C$15=20),(ROUND(R44*0.03,-2)+R44),0)</f>
        <v>0</v>
      </c>
      <c r="T44" s="95">
        <f>IF(AND($D$15=20),(ROUND(X44*0.03,-2)+X44),0)</f>
        <v>0</v>
      </c>
      <c r="U44" s="95">
        <f>IF(AND($D$15=20),(ROUND(T44*0.03,-2)+T44),0)</f>
        <v>0</v>
      </c>
      <c r="V44" s="95">
        <f>IF(AND($H$15=20),(ROUND(Y44*0.03,-2)+Y44),0)</f>
        <v>0</v>
      </c>
      <c r="W44" s="95">
        <f t="shared" si="6"/>
        <v>15700</v>
      </c>
      <c r="X44" s="95">
        <f t="shared" si="7"/>
        <v>15700</v>
      </c>
      <c r="Y44" s="95">
        <f t="shared" si="8"/>
        <v>15700</v>
      </c>
      <c r="Z44" s="94"/>
      <c r="AA44" s="98"/>
      <c r="AB44" s="98"/>
      <c r="AC44" s="98"/>
      <c r="AD44" s="107"/>
      <c r="AE44" s="98"/>
      <c r="AF44" s="98"/>
      <c r="AG44" s="98"/>
      <c r="AH44" s="98"/>
      <c r="AI44" s="98"/>
      <c r="AJ44" s="82"/>
    </row>
    <row r="45" spans="1:36" s="1" customFormat="1" ht="20.100000000000001" customHeight="1" thickBot="1">
      <c r="A45" s="114" t="s">
        <v>228</v>
      </c>
      <c r="B45" s="115">
        <v>2017</v>
      </c>
      <c r="C45" s="92" t="s">
        <v>184</v>
      </c>
      <c r="D45" s="92" t="s">
        <v>184</v>
      </c>
      <c r="E45" s="116">
        <f t="shared" si="9"/>
        <v>15700</v>
      </c>
      <c r="F45" s="116">
        <f t="shared" si="3"/>
        <v>0</v>
      </c>
      <c r="G45" s="116">
        <f>ROUND((E45+F45)*$J$19/100,0)</f>
        <v>785</v>
      </c>
      <c r="H45" s="116">
        <f>IF(C45="Select",0,
IF($D$20="Select",0,
IF($D$20="No HRA",0,
IF($D$20="Grade-I(a)",VLOOKUP(O45,HRA!$A$2:$G$18,3),
IF($D$20="Grade-I(b)",VLOOKUP(O45,HRA!$A$2:$G$18,4),
IF($D$20="Grade-II",VLOOKUP(O45,HRA!$A$2:$G$18,5),
IF($D$20="Grade-III",VLOOKUP(O45,HRA!$A$2:$G$18,6),
IF($D$20="Grade-IV",VLOOKUP(O45,HRA!$A$2:$G$18,7),
))))))))</f>
        <v>0</v>
      </c>
      <c r="I45" s="116">
        <v>300</v>
      </c>
      <c r="J45" s="117">
        <f>IF($D$21="Select",0,
IF(D45="Select",0,
IF($D$21="Grade-I(a)",VLOOKUP(P45,CCA!$A$2:$E$5,3),
IF($D$21="Grade-I(b)",VLOOKUP(P45,CCA!$A$2:$E$5,4),
IF($D$21="Thirunelveli",VLOOKUP(P45,CCA!$A$2:$E$5,5),
IF($D$21="No CCA",0))))))</f>
        <v>0</v>
      </c>
      <c r="K45" s="117">
        <f t="shared" si="0"/>
        <v>0</v>
      </c>
      <c r="L45" s="117">
        <f t="shared" si="4"/>
        <v>0</v>
      </c>
      <c r="M45" s="175">
        <f t="shared" si="1"/>
        <v>16785</v>
      </c>
      <c r="N45" s="175"/>
      <c r="O45" s="144">
        <f t="shared" si="2"/>
        <v>0</v>
      </c>
      <c r="P45" s="144">
        <f>IF(D45="Select",0,
IF(D45="Below 20600",1,
IF(D45="20601 - 30800",2,
IF(D45="30801 - 41100",3,
IF(D45="41101 and above",4)))))</f>
        <v>0</v>
      </c>
      <c r="Q45" s="95">
        <f>W44</f>
        <v>15700</v>
      </c>
      <c r="R45" s="95">
        <f>IF(AND($C$15=21),(ROUND(Q45*0.03,-2)+Q45),0)</f>
        <v>0</v>
      </c>
      <c r="S45" s="95">
        <f>IF(AND($C$15=21),(ROUND(R45*0.03,-2)+R45),0)</f>
        <v>0</v>
      </c>
      <c r="T45" s="95">
        <f>IF(AND($D$15=21),(ROUND(X45*0.03,-2)+X45),0)</f>
        <v>0</v>
      </c>
      <c r="U45" s="95">
        <f>IF(AND($D$15=21),(ROUND(T45*0.03,-2)+T45),0)</f>
        <v>0</v>
      </c>
      <c r="V45" s="95">
        <f>IF(AND($H$15=21),(ROUND(Y45*0.03,-2)+Y45),0)</f>
        <v>0</v>
      </c>
      <c r="W45" s="95">
        <f t="shared" si="6"/>
        <v>15700</v>
      </c>
      <c r="X45" s="95">
        <f t="shared" si="7"/>
        <v>15700</v>
      </c>
      <c r="Y45" s="95">
        <f t="shared" si="8"/>
        <v>15700</v>
      </c>
      <c r="Z45" s="94"/>
      <c r="AA45" s="98"/>
      <c r="AB45" s="98"/>
      <c r="AC45" s="98"/>
      <c r="AD45" s="98"/>
      <c r="AE45" s="98"/>
      <c r="AF45" s="98"/>
      <c r="AG45" s="98"/>
      <c r="AH45" s="98"/>
      <c r="AI45" s="98"/>
      <c r="AJ45" s="82"/>
    </row>
    <row r="46" spans="1:36" s="1" customFormat="1" ht="9.75" customHeight="1" thickBot="1">
      <c r="A46" s="86"/>
      <c r="B46" s="86"/>
      <c r="C46" s="86"/>
      <c r="D46" s="86"/>
      <c r="E46" s="86"/>
      <c r="F46" s="86"/>
      <c r="G46" s="86"/>
      <c r="H46" s="86"/>
      <c r="I46" s="86"/>
      <c r="J46" s="86"/>
      <c r="K46" s="86"/>
      <c r="L46" s="86"/>
      <c r="M46" s="86"/>
      <c r="N46" s="86"/>
      <c r="O46" s="110"/>
      <c r="P46" s="110"/>
      <c r="Q46" s="95"/>
      <c r="R46" s="95"/>
      <c r="S46" s="95"/>
      <c r="T46" s="95"/>
      <c r="U46" s="95"/>
      <c r="V46" s="95"/>
      <c r="W46" s="95"/>
      <c r="X46" s="94"/>
      <c r="Y46" s="95"/>
      <c r="Z46" s="94"/>
      <c r="AA46" s="98"/>
      <c r="AB46" s="98"/>
      <c r="AC46" s="98"/>
      <c r="AD46" s="98"/>
      <c r="AE46" s="98"/>
      <c r="AF46" s="98"/>
      <c r="AG46" s="98"/>
      <c r="AH46" s="98"/>
      <c r="AI46" s="98"/>
      <c r="AJ46" s="82"/>
    </row>
    <row r="47" spans="1:36" s="8" customFormat="1" ht="27" customHeight="1" thickBot="1">
      <c r="A47" s="162" t="s">
        <v>133</v>
      </c>
      <c r="B47" s="163"/>
      <c r="C47" s="64" t="s">
        <v>232</v>
      </c>
      <c r="D47" s="64" t="s">
        <v>233</v>
      </c>
      <c r="E47" s="83" t="s">
        <v>42</v>
      </c>
      <c r="F47" s="83" t="s">
        <v>135</v>
      </c>
      <c r="G47" s="83" t="s">
        <v>44</v>
      </c>
      <c r="H47" s="83" t="s">
        <v>54</v>
      </c>
      <c r="I47" s="83" t="s">
        <v>55</v>
      </c>
      <c r="J47" s="83" t="s">
        <v>137</v>
      </c>
      <c r="K47" s="83" t="s">
        <v>139</v>
      </c>
      <c r="L47" s="83" t="s">
        <v>138</v>
      </c>
      <c r="M47" s="181" t="s">
        <v>64</v>
      </c>
      <c r="N47" s="181"/>
      <c r="O47" s="144"/>
      <c r="P47" s="144"/>
      <c r="Q47" s="95"/>
      <c r="R47" s="95"/>
      <c r="S47" s="95"/>
      <c r="T47" s="95"/>
      <c r="U47" s="95"/>
      <c r="V47" s="95"/>
      <c r="W47" s="95"/>
      <c r="X47" s="94"/>
      <c r="Y47" s="95"/>
      <c r="Z47" s="94"/>
      <c r="AA47" s="94"/>
      <c r="AB47" s="94"/>
      <c r="AC47" s="94"/>
      <c r="AD47" s="94"/>
      <c r="AE47" s="94"/>
      <c r="AF47" s="94"/>
      <c r="AG47" s="94"/>
      <c r="AH47" s="94"/>
      <c r="AI47" s="94"/>
      <c r="AJ47" s="73"/>
    </row>
    <row r="48" spans="1:36" s="1" customFormat="1" ht="21" customHeight="1" thickBot="1">
      <c r="A48" s="164" t="s">
        <v>134</v>
      </c>
      <c r="B48" s="164"/>
      <c r="C48" s="92" t="s">
        <v>184</v>
      </c>
      <c r="D48" s="92" t="s">
        <v>184</v>
      </c>
      <c r="E48" s="116">
        <f>W48</f>
        <v>15700</v>
      </c>
      <c r="F48" s="118">
        <f>F45</f>
        <v>0</v>
      </c>
      <c r="G48" s="118">
        <f>ROUND((E48+F48)*$J$19/100,0)</f>
        <v>785</v>
      </c>
      <c r="H48" s="116">
        <f>IF(C48="Select",0,
IF($D$20="Select",0,
IF($D$20="No HRA",0,
IF($D$20="Grade-I(a)",VLOOKUP(O48,HRA!$A$2:$G$18,3),
IF($D$20="Grade-I(b)",VLOOKUP(O48,HRA!$A$2:$G$18,4),
IF($D$20="Grade-II",VLOOKUP(O48,HRA!$A$2:$G$18,5),
IF($D$20="Grade-III",VLOOKUP(O48,HRA!$A$2:$G$18,6),
IF($D$20="Grade-IV",VLOOKUP(O48,HRA!$A$2:$G$18,7),
))))))))</f>
        <v>0</v>
      </c>
      <c r="I48" s="116">
        <f>I45</f>
        <v>300</v>
      </c>
      <c r="J48" s="117">
        <f>IF($D$21="Select",0,
IF(D48="Select",0,
IF($D$21="Grade-I(a)",VLOOKUP(P48,CCA!$A$2:$E$5,3),
IF($D$21="Grade-I(b)",VLOOKUP(P48,CCA!$A$2:$E$5,4),
IF($D$21="Thirunelveli",VLOOKUP(P48,CCA!$A$2:$E$5,5),
IF($D$21="No CCA",0))))))</f>
        <v>0</v>
      </c>
      <c r="K48" s="116">
        <f>K45</f>
        <v>0</v>
      </c>
      <c r="L48" s="116">
        <f>L45</f>
        <v>0</v>
      </c>
      <c r="M48" s="182">
        <f>SUM(E48:L48)</f>
        <v>16785</v>
      </c>
      <c r="N48" s="182"/>
      <c r="O48" s="144">
        <f>IF(C48="Select",0,
IF(C48="Upto - 13600",1,
IF(C48="13601 - 17200",2,
IF(C48="17201 - 21000",3,
IF(C48="21001 - 23900",4,
IF(C48="23901 - 27200",5,
IF(C48="27201 - 30600",6,
IF(C48="30601 - 35400",7,
IF(C48="35401 - 37300",8,
IF(C48="37301 - 41100",9,
IF(C48="41101 - 44500",10,
IF(C48="44501 - 50200",11,
IF(C48="50201 - 51600",12,
IF(C48="51601 - 54000",13,
IF(C48="54001 - 55500",14,
IF(C48="55501 - 56900",15,
IF(C48="56901 - 64200",16,
IF(C48="64201 above",17))))))))))))))))))</f>
        <v>0</v>
      </c>
      <c r="P48" s="144">
        <f>IF(D48="Select",0,
IF(D48="Below 20600",1,
IF(D48="20601 - 30800",2,
IF(D48="30801 - 41100",3,
IF(D48="41101 and above",4)))))</f>
        <v>0</v>
      </c>
      <c r="Q48" s="95">
        <f>IF(AND($G$15=4),(ROUND($W$45*0.03,-2)+$W$45),$W$45)</f>
        <v>15700</v>
      </c>
      <c r="R48" s="95">
        <f>IF(AND($C$15=22),(ROUND(Q48*0.03,-2)+Q48),0)</f>
        <v>0</v>
      </c>
      <c r="S48" s="95">
        <f>IF(AND($C$15=22),(ROUND(R48*0.03,-2)+R48),0)</f>
        <v>0</v>
      </c>
      <c r="T48" s="95">
        <f>IF(AND($D$15=22),(ROUND(X48*0.03,-2)+X48),0)</f>
        <v>0</v>
      </c>
      <c r="U48" s="95">
        <f>IF(AND($D$15=22),(ROUND(T48*0.03,-2)+T48),0)</f>
        <v>0</v>
      </c>
      <c r="V48" s="95">
        <f>IF(AND($H$15=22),(ROUND(Y48*0.03,-2)+Y48),0)</f>
        <v>0</v>
      </c>
      <c r="W48" s="95">
        <f t="shared" si="6"/>
        <v>15700</v>
      </c>
      <c r="X48" s="95">
        <f t="shared" ref="X48" si="12">MAX(Q48:S48,1)</f>
        <v>15700</v>
      </c>
      <c r="Y48" s="95">
        <f t="shared" si="8"/>
        <v>15700</v>
      </c>
      <c r="Z48" s="94"/>
      <c r="AA48" s="98"/>
      <c r="AB48" s="98"/>
      <c r="AC48" s="98"/>
      <c r="AD48" s="98"/>
      <c r="AE48" s="98"/>
      <c r="AF48" s="98"/>
      <c r="AG48" s="98"/>
      <c r="AH48" s="98"/>
      <c r="AI48" s="98"/>
      <c r="AJ48" s="82"/>
    </row>
    <row r="49" spans="3:36" s="28" customFormat="1" ht="26.25" customHeight="1">
      <c r="C49" s="72"/>
      <c r="D49" s="72"/>
      <c r="E49" s="72"/>
      <c r="F49" s="72"/>
      <c r="G49" s="72"/>
      <c r="H49" s="72"/>
      <c r="I49" s="72"/>
      <c r="J49" s="72"/>
      <c r="K49" s="72"/>
      <c r="L49" s="72"/>
      <c r="M49" s="72"/>
      <c r="N49" s="29"/>
      <c r="O49" s="111"/>
      <c r="P49" s="111"/>
      <c r="Q49" s="93"/>
      <c r="R49" s="93"/>
      <c r="S49" s="93"/>
      <c r="T49" s="93"/>
      <c r="U49" s="93"/>
      <c r="V49" s="93"/>
      <c r="W49" s="93"/>
      <c r="X49" s="93"/>
      <c r="Y49" s="93"/>
      <c r="Z49" s="93"/>
      <c r="AA49" s="112"/>
      <c r="AB49" s="112"/>
      <c r="AC49" s="112"/>
      <c r="AD49" s="112"/>
      <c r="AE49" s="112"/>
      <c r="AF49" s="112"/>
      <c r="AG49" s="112"/>
      <c r="AH49" s="112"/>
      <c r="AI49" s="112"/>
      <c r="AJ49" s="120"/>
    </row>
    <row r="50" spans="3:36">
      <c r="O50" s="137"/>
      <c r="P50" s="137"/>
      <c r="Q50" s="138"/>
      <c r="R50" s="138"/>
      <c r="S50" s="138"/>
      <c r="T50" s="138"/>
      <c r="U50" s="138"/>
      <c r="V50" s="138"/>
      <c r="W50" s="113"/>
    </row>
    <row r="51" spans="3:36">
      <c r="O51" s="137"/>
      <c r="P51" s="137"/>
      <c r="Q51" s="137"/>
      <c r="R51" s="137"/>
      <c r="S51" s="137"/>
      <c r="T51" s="137"/>
      <c r="U51" s="137"/>
      <c r="V51" s="137"/>
    </row>
  </sheetData>
  <sheetProtection password="CA41" sheet="1" objects="1" scenarios="1" selectLockedCells="1"/>
  <dataConsolidate/>
  <mergeCells count="85">
    <mergeCell ref="O1:U9"/>
    <mergeCell ref="H11:J11"/>
    <mergeCell ref="H12:J12"/>
    <mergeCell ref="H13:J13"/>
    <mergeCell ref="D11:E11"/>
    <mergeCell ref="F8:I8"/>
    <mergeCell ref="J8:M8"/>
    <mergeCell ref="A2:D2"/>
    <mergeCell ref="A3:D3"/>
    <mergeCell ref="A4:D4"/>
    <mergeCell ref="E2:N2"/>
    <mergeCell ref="E3:N3"/>
    <mergeCell ref="E4:N4"/>
    <mergeCell ref="K9:N14"/>
    <mergeCell ref="F9:J9"/>
    <mergeCell ref="H10:J10"/>
    <mergeCell ref="D18:E18"/>
    <mergeCell ref="D17:E17"/>
    <mergeCell ref="F13:G13"/>
    <mergeCell ref="H14:J14"/>
    <mergeCell ref="F14:G14"/>
    <mergeCell ref="M47:N47"/>
    <mergeCell ref="M48:N48"/>
    <mergeCell ref="M42:N42"/>
    <mergeCell ref="M43:N43"/>
    <mergeCell ref="M44:N44"/>
    <mergeCell ref="M45:N45"/>
    <mergeCell ref="M39:N39"/>
    <mergeCell ref="M40:N40"/>
    <mergeCell ref="M41:N41"/>
    <mergeCell ref="F18:G18"/>
    <mergeCell ref="H17:I17"/>
    <mergeCell ref="M32:N32"/>
    <mergeCell ref="M33:N33"/>
    <mergeCell ref="M34:N34"/>
    <mergeCell ref="M35:N35"/>
    <mergeCell ref="M24:N24"/>
    <mergeCell ref="M25:N25"/>
    <mergeCell ref="M26:N26"/>
    <mergeCell ref="M27:N27"/>
    <mergeCell ref="M28:N28"/>
    <mergeCell ref="M29:N29"/>
    <mergeCell ref="M30:N30"/>
    <mergeCell ref="F12:G12"/>
    <mergeCell ref="J17:K17"/>
    <mergeCell ref="D10:E10"/>
    <mergeCell ref="D13:E13"/>
    <mergeCell ref="D12:E12"/>
    <mergeCell ref="F10:G10"/>
    <mergeCell ref="F11:G11"/>
    <mergeCell ref="D14:E14"/>
    <mergeCell ref="F16:K16"/>
    <mergeCell ref="F17:G17"/>
    <mergeCell ref="A47:B47"/>
    <mergeCell ref="A48:B48"/>
    <mergeCell ref="A1:N1"/>
    <mergeCell ref="A6:N6"/>
    <mergeCell ref="A8:E8"/>
    <mergeCell ref="A9:E9"/>
    <mergeCell ref="A10:C10"/>
    <mergeCell ref="A11:C11"/>
    <mergeCell ref="A12:C12"/>
    <mergeCell ref="A13:C13"/>
    <mergeCell ref="A14:C14"/>
    <mergeCell ref="A16:E16"/>
    <mergeCell ref="M36:N36"/>
    <mergeCell ref="M37:N37"/>
    <mergeCell ref="M38:N38"/>
    <mergeCell ref="M31:N31"/>
    <mergeCell ref="A17:C17"/>
    <mergeCell ref="A18:C18"/>
    <mergeCell ref="A22:N23"/>
    <mergeCell ref="A19:E19"/>
    <mergeCell ref="A20:C20"/>
    <mergeCell ref="A21:C21"/>
    <mergeCell ref="D20:E20"/>
    <mergeCell ref="D21:E21"/>
    <mergeCell ref="F20:H20"/>
    <mergeCell ref="F21:H21"/>
    <mergeCell ref="I20:K20"/>
    <mergeCell ref="I21:K21"/>
    <mergeCell ref="L16:N19"/>
    <mergeCell ref="L20:N20"/>
    <mergeCell ref="L21:N21"/>
    <mergeCell ref="F19:G19"/>
  </mergeCells>
  <conditionalFormatting sqref="N8">
    <cfRule type="cellIs" dxfId="9" priority="16" operator="equal">
      <formula>FALSE</formula>
    </cfRule>
  </conditionalFormatting>
  <conditionalFormatting sqref="E25:E45 E48 J25:J45 J48 H25:H45 H48">
    <cfRule type="cellIs" dxfId="8" priority="13" operator="equal">
      <formula>FALSE</formula>
    </cfRule>
  </conditionalFormatting>
  <dataValidations count="8">
    <dataValidation type="list" allowBlank="1" showInputMessage="1" showErrorMessage="1" sqref="D20:E20">
      <formula1>$AC$1:$AC$7</formula1>
    </dataValidation>
    <dataValidation type="list" allowBlank="1" showInputMessage="1" showErrorMessage="1" sqref="F8:I8">
      <formula1>$AB$1:$AB$33</formula1>
    </dataValidation>
    <dataValidation type="list" allowBlank="1" showInputMessage="1" showErrorMessage="1" sqref="D21:E21">
      <formula1>$AC$9:$AC$13</formula1>
    </dataValidation>
    <dataValidation type="list" allowBlank="1" showInputMessage="1" showErrorMessage="1" sqref="D48 D25:D45">
      <formula1>$AC$15:$AC$19</formula1>
    </dataValidation>
    <dataValidation type="list" allowBlank="1" showInputMessage="1" showErrorMessage="1" sqref="D17:E17">
      <formula1>$AC$32:$AC$36</formula1>
    </dataValidation>
    <dataValidation type="list" allowBlank="1" showInputMessage="1" showErrorMessage="1" sqref="D18:E18">
      <formula1>$AC$20:$AC$25</formula1>
    </dataValidation>
    <dataValidation type="list" allowBlank="1" showInputMessage="1" showErrorMessage="1" sqref="D14:E14 H14:J14 A14">
      <formula1>$AD$20:$AD$42</formula1>
    </dataValidation>
    <dataValidation type="list" allowBlank="1" showInputMessage="1" showErrorMessage="1" sqref="C25:C45 C48">
      <formula1>$AD$1:$AD$18</formula1>
    </dataValidation>
  </dataValidations>
  <pageMargins left="0.5" right="0.2" top="0.75" bottom="0.75" header="0.3" footer="0.3"/>
  <pageSetup paperSize="5"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sheetPr codeName="Sheet2">
    <tabColor rgb="FF0070C0"/>
  </sheetPr>
  <dimension ref="A1:W39"/>
  <sheetViews>
    <sheetView showGridLines="0" workbookViewId="0">
      <selection activeCell="L40" sqref="L40"/>
    </sheetView>
  </sheetViews>
  <sheetFormatPr defaultRowHeight="15"/>
  <cols>
    <col min="1" max="1" width="12.28515625" style="11" customWidth="1"/>
    <col min="2" max="2" width="6.85546875" style="11" customWidth="1"/>
    <col min="3" max="3" width="8.5703125" style="11" customWidth="1"/>
    <col min="4" max="4" width="7.42578125" style="11" customWidth="1"/>
    <col min="5" max="5" width="7.28515625" style="11" customWidth="1"/>
    <col min="6" max="7" width="7.42578125" style="11" customWidth="1"/>
    <col min="8" max="8" width="6.42578125" style="11" customWidth="1"/>
    <col min="9" max="9" width="5.5703125" style="11" customWidth="1"/>
    <col min="10" max="10" width="9.7109375" style="11" customWidth="1"/>
    <col min="11" max="11" width="10.7109375" style="11" customWidth="1"/>
    <col min="12" max="12" width="6" style="11" customWidth="1"/>
    <col min="13" max="13" width="9.5703125" style="11" customWidth="1"/>
    <col min="14" max="14" width="8" style="11" customWidth="1"/>
    <col min="15" max="15" width="7.5703125" style="11" customWidth="1"/>
    <col min="16" max="16" width="9" style="11" customWidth="1"/>
    <col min="17" max="16384" width="9.140625" style="11"/>
  </cols>
  <sheetData>
    <row r="1" spans="1:23" ht="22.5" customHeight="1">
      <c r="A1" s="209" t="str">
        <f>Master!A1</f>
        <v>PAY CALCULATION AS PER THE TAMIL NADU REVISED PAY RULES 2017</v>
      </c>
      <c r="B1" s="209"/>
      <c r="C1" s="209"/>
      <c r="D1" s="209"/>
      <c r="E1" s="209"/>
      <c r="F1" s="209"/>
      <c r="G1" s="209"/>
      <c r="H1" s="209"/>
      <c r="I1" s="209"/>
      <c r="J1" s="209"/>
      <c r="K1" s="209"/>
      <c r="L1" s="34"/>
      <c r="M1" s="34"/>
      <c r="N1" s="34"/>
      <c r="O1" s="34"/>
      <c r="P1" s="34"/>
      <c r="Q1" s="10"/>
    </row>
    <row r="2" spans="1:23" ht="21.75" customHeight="1">
      <c r="A2" s="215" t="s">
        <v>39</v>
      </c>
      <c r="B2" s="216"/>
      <c r="C2" s="217"/>
      <c r="D2" s="208" t="str">
        <f>Master!E2</f>
        <v>Type Your Name Here</v>
      </c>
      <c r="E2" s="208"/>
      <c r="F2" s="208"/>
      <c r="G2" s="208"/>
      <c r="H2" s="208"/>
      <c r="I2" s="208"/>
      <c r="J2" s="208"/>
      <c r="K2" s="208"/>
      <c r="L2" s="84"/>
      <c r="M2" s="85"/>
      <c r="N2" s="85"/>
      <c r="O2" s="85"/>
      <c r="P2" s="85"/>
      <c r="Q2" s="12"/>
      <c r="R2" s="6"/>
      <c r="S2" s="6"/>
      <c r="T2" s="7"/>
      <c r="U2" s="7"/>
      <c r="V2" s="7"/>
      <c r="W2" s="7"/>
    </row>
    <row r="3" spans="1:23" ht="23.25" customHeight="1">
      <c r="A3" s="214" t="s">
        <v>40</v>
      </c>
      <c r="B3" s="214"/>
      <c r="C3" s="214"/>
      <c r="D3" s="208" t="str">
        <f>Master!E3</f>
        <v>Type Your Designation Here</v>
      </c>
      <c r="E3" s="208"/>
      <c r="F3" s="208"/>
      <c r="G3" s="208"/>
      <c r="H3" s="208"/>
      <c r="I3" s="208"/>
      <c r="J3" s="208"/>
      <c r="K3" s="208"/>
      <c r="L3" s="80" t="s">
        <v>207</v>
      </c>
      <c r="M3" s="85"/>
      <c r="N3" s="85"/>
      <c r="O3" s="85"/>
      <c r="P3" s="85"/>
      <c r="Q3" s="10"/>
      <c r="S3" s="13"/>
    </row>
    <row r="4" spans="1:23" ht="23.25" customHeight="1">
      <c r="A4" s="69" t="s">
        <v>140</v>
      </c>
      <c r="B4" s="35"/>
      <c r="C4" s="35"/>
      <c r="D4" s="208" t="str">
        <f>Master!E4</f>
        <v>Type Your School Name Here</v>
      </c>
      <c r="E4" s="208"/>
      <c r="F4" s="208"/>
      <c r="G4" s="208"/>
      <c r="H4" s="208"/>
      <c r="I4" s="208"/>
      <c r="J4" s="208"/>
      <c r="K4" s="208"/>
      <c r="L4" s="10"/>
      <c r="M4" s="10"/>
      <c r="N4" s="10"/>
      <c r="O4" s="10"/>
      <c r="P4" s="10"/>
      <c r="Q4" s="10"/>
    </row>
    <row r="5" spans="1:23" s="10" customFormat="1" ht="9.75" customHeight="1">
      <c r="A5" s="18"/>
      <c r="D5" s="18"/>
      <c r="E5" s="18"/>
      <c r="F5" s="18"/>
      <c r="G5" s="18"/>
      <c r="H5" s="18"/>
      <c r="I5" s="18"/>
      <c r="J5" s="18"/>
      <c r="K5" s="18"/>
    </row>
    <row r="6" spans="1:23" ht="20.100000000000001" customHeight="1">
      <c r="A6" s="225" t="str">
        <f>Master!A9</f>
        <v>Existing Pay as on January 2016</v>
      </c>
      <c r="B6" s="226"/>
      <c r="C6" s="226"/>
      <c r="D6" s="226"/>
      <c r="E6" s="222"/>
      <c r="F6" s="212" t="str">
        <f>Master!F9</f>
        <v>Revised Pay</v>
      </c>
      <c r="G6" s="212"/>
      <c r="H6" s="212"/>
      <c r="I6" s="212"/>
      <c r="J6" s="220" t="s">
        <v>101</v>
      </c>
      <c r="K6" s="221"/>
      <c r="L6" s="218"/>
      <c r="M6" s="218"/>
      <c r="N6" s="218"/>
      <c r="O6" s="14"/>
      <c r="P6" s="14"/>
      <c r="Q6" s="10"/>
    </row>
    <row r="7" spans="1:23" ht="20.100000000000001" customHeight="1">
      <c r="A7" s="81" t="s">
        <v>208</v>
      </c>
      <c r="B7" s="210" t="str">
        <f>Master!F8</f>
        <v>Select</v>
      </c>
      <c r="C7" s="210"/>
      <c r="D7" s="210"/>
      <c r="E7" s="210"/>
      <c r="F7" s="211" t="str">
        <f>Master!J8</f>
        <v>Pay Matrix Level</v>
      </c>
      <c r="G7" s="211"/>
      <c r="H7" s="212">
        <f>Master!N8</f>
        <v>1</v>
      </c>
      <c r="I7" s="212"/>
      <c r="J7" s="222" t="str">
        <f>Master!D17&amp;" - "&amp;Master!A17</f>
        <v>Select - 2016</v>
      </c>
      <c r="K7" s="212"/>
      <c r="L7" s="218"/>
      <c r="M7" s="218"/>
      <c r="N7" s="218"/>
      <c r="O7" s="14"/>
      <c r="P7" s="14"/>
      <c r="Q7" s="10"/>
    </row>
    <row r="8" spans="1:23" ht="20.100000000000001" customHeight="1">
      <c r="A8" s="43" t="str">
        <f>Master!A10</f>
        <v>Basic Pay</v>
      </c>
      <c r="B8" s="211">
        <f>Master!D10</f>
        <v>0</v>
      </c>
      <c r="C8" s="211"/>
      <c r="D8" s="211"/>
      <c r="E8" s="211"/>
      <c r="F8" s="213" t="str">
        <f>Master!F10</f>
        <v>Entry pay (old)</v>
      </c>
      <c r="G8" s="213"/>
      <c r="H8" s="212">
        <f>Master!H10</f>
        <v>0</v>
      </c>
      <c r="I8" s="212"/>
      <c r="J8" s="212" t="str">
        <f>Master!D18&amp;" - "&amp;Master!A18</f>
        <v>Select - 2017</v>
      </c>
      <c r="K8" s="212"/>
      <c r="L8" s="219"/>
      <c r="M8" s="219"/>
      <c r="N8" s="219"/>
      <c r="O8" s="15"/>
      <c r="P8" s="15"/>
      <c r="Q8" s="10"/>
    </row>
    <row r="9" spans="1:23" ht="20.100000000000001" customHeight="1">
      <c r="A9" s="43" t="str">
        <f>Master!A11</f>
        <v>Grade Pay</v>
      </c>
      <c r="B9" s="211">
        <f>Master!D11</f>
        <v>0</v>
      </c>
      <c r="C9" s="211"/>
      <c r="D9" s="211"/>
      <c r="E9" s="211"/>
      <c r="F9" s="211" t="str">
        <f>Master!F11</f>
        <v>Multiplying Factor</v>
      </c>
      <c r="G9" s="211"/>
      <c r="H9" s="212">
        <v>2.57</v>
      </c>
      <c r="I9" s="212"/>
      <c r="J9" s="253" t="str">
        <f>Master!F14</f>
        <v>Promotion / 
Stag Increment</v>
      </c>
      <c r="K9" s="254"/>
      <c r="L9" s="16"/>
      <c r="M9" s="36"/>
      <c r="N9" s="36"/>
      <c r="O9" s="17"/>
      <c r="P9" s="17"/>
      <c r="Q9" s="10"/>
    </row>
    <row r="10" spans="1:23" ht="20.100000000000001" customHeight="1">
      <c r="A10" s="66" t="str">
        <f>Master!A12</f>
        <v>TOTAL</v>
      </c>
      <c r="B10" s="211">
        <f>Master!D12</f>
        <v>0</v>
      </c>
      <c r="C10" s="211"/>
      <c r="D10" s="211"/>
      <c r="E10" s="211"/>
      <c r="F10" s="211" t="str">
        <f>Master!F13</f>
        <v>New B.Pay (Matrix)</v>
      </c>
      <c r="G10" s="211"/>
      <c r="H10" s="212">
        <f>Master!H13</f>
        <v>15700</v>
      </c>
      <c r="I10" s="212"/>
      <c r="J10" s="229" t="str">
        <f>Master!H14</f>
        <v>Select</v>
      </c>
      <c r="K10" s="229"/>
      <c r="L10" s="19"/>
      <c r="M10" s="19"/>
      <c r="N10" s="10"/>
      <c r="O10" s="10"/>
      <c r="P10" s="10"/>
      <c r="Q10" s="10"/>
    </row>
    <row r="11" spans="1:23" ht="10.5" customHeight="1">
      <c r="A11" s="150"/>
      <c r="B11" s="32"/>
      <c r="C11" s="32"/>
      <c r="D11" s="32"/>
      <c r="E11" s="32"/>
      <c r="F11" s="32"/>
      <c r="G11" s="32"/>
      <c r="H11" s="151"/>
      <c r="I11" s="151"/>
      <c r="J11" s="152"/>
      <c r="K11" s="152"/>
      <c r="L11" s="19"/>
      <c r="M11" s="19"/>
      <c r="N11" s="10"/>
      <c r="O11" s="10"/>
      <c r="P11" s="10"/>
      <c r="Q11" s="10"/>
    </row>
    <row r="12" spans="1:23" ht="20.25" customHeight="1">
      <c r="A12" s="227" t="str">
        <f>Master!A13</f>
        <v>Sele/Spl Grd</v>
      </c>
      <c r="B12" s="227"/>
      <c r="C12" s="228" t="str">
        <f>Master!A14</f>
        <v>Select</v>
      </c>
      <c r="D12" s="228"/>
      <c r="E12" s="228"/>
      <c r="F12" s="227" t="str">
        <f>Master!D13</f>
        <v xml:space="preserve">  Incentive   </v>
      </c>
      <c r="G12" s="227"/>
      <c r="H12" s="227"/>
      <c r="I12" s="228" t="str">
        <f>Master!D14</f>
        <v>Select</v>
      </c>
      <c r="J12" s="228"/>
      <c r="K12" s="228"/>
    </row>
    <row r="13" spans="1:23" ht="9" customHeight="1">
      <c r="A13" s="30"/>
      <c r="B13" s="30"/>
      <c r="C13" s="149"/>
      <c r="D13" s="149"/>
      <c r="E13" s="149"/>
      <c r="F13" s="30"/>
      <c r="G13" s="30"/>
      <c r="H13" s="30"/>
      <c r="I13" s="149"/>
      <c r="J13" s="149"/>
      <c r="K13" s="149"/>
    </row>
    <row r="14" spans="1:23" ht="34.5" customHeight="1">
      <c r="A14" s="148" t="s">
        <v>52</v>
      </c>
      <c r="B14" s="148" t="s">
        <v>53</v>
      </c>
      <c r="C14" s="148" t="str">
        <f>Master!E24</f>
        <v>PAY</v>
      </c>
      <c r="D14" s="42" t="str">
        <f>Master!F24</f>
        <v>P.P / S.P</v>
      </c>
      <c r="E14" s="148" t="str">
        <f>Master!G24</f>
        <v>DA</v>
      </c>
      <c r="F14" s="148" t="str">
        <f>Master!H24</f>
        <v>HRA</v>
      </c>
      <c r="G14" s="148" t="str">
        <f>Master!I24</f>
        <v>MA</v>
      </c>
      <c r="H14" s="148" t="str">
        <f>Master!J24</f>
        <v>CCA</v>
      </c>
      <c r="I14" s="148" t="str">
        <f>Master!K24</f>
        <v>SPL</v>
      </c>
      <c r="J14" s="148" t="str">
        <f>Master!L24</f>
        <v>OA</v>
      </c>
      <c r="K14" s="148" t="str">
        <f>Master!M24</f>
        <v>TOTAL</v>
      </c>
      <c r="L14" s="30"/>
      <c r="M14" s="30"/>
      <c r="N14" s="30"/>
      <c r="O14" s="30"/>
      <c r="P14" s="30"/>
      <c r="Q14" s="30"/>
    </row>
    <row r="15" spans="1:23" ht="20.100000000000001" customHeight="1">
      <c r="A15" s="40" t="s">
        <v>46</v>
      </c>
      <c r="B15" s="41">
        <f>Master!B25</f>
        <v>2016</v>
      </c>
      <c r="C15" s="41">
        <f>Master!E25</f>
        <v>15700</v>
      </c>
      <c r="D15" s="41">
        <f>Master!F25</f>
        <v>0</v>
      </c>
      <c r="E15" s="41">
        <f>Master!G25</f>
        <v>0</v>
      </c>
      <c r="F15" s="41">
        <f>Master!H25</f>
        <v>0</v>
      </c>
      <c r="G15" s="41">
        <f>Master!I25</f>
        <v>300</v>
      </c>
      <c r="H15" s="41">
        <f>Master!J25</f>
        <v>0</v>
      </c>
      <c r="I15" s="41">
        <f>Master!K25</f>
        <v>0</v>
      </c>
      <c r="J15" s="41">
        <f>Master!L25</f>
        <v>0</v>
      </c>
      <c r="K15" s="68">
        <f>Master!M25</f>
        <v>16000</v>
      </c>
      <c r="L15" s="19"/>
      <c r="M15" s="19"/>
      <c r="N15" s="19"/>
      <c r="O15" s="31"/>
      <c r="P15" s="31"/>
      <c r="Q15" s="10"/>
    </row>
    <row r="16" spans="1:23" ht="20.100000000000001" customHeight="1">
      <c r="A16" s="40" t="s">
        <v>56</v>
      </c>
      <c r="B16" s="41">
        <f>Master!B26</f>
        <v>2016</v>
      </c>
      <c r="C16" s="41">
        <f>Master!E26</f>
        <v>15700</v>
      </c>
      <c r="D16" s="41">
        <f>Master!F26</f>
        <v>0</v>
      </c>
      <c r="E16" s="41">
        <f>Master!G26</f>
        <v>0</v>
      </c>
      <c r="F16" s="41">
        <f>Master!H26</f>
        <v>0</v>
      </c>
      <c r="G16" s="41">
        <f>Master!I26</f>
        <v>300</v>
      </c>
      <c r="H16" s="41">
        <f>Master!J26</f>
        <v>0</v>
      </c>
      <c r="I16" s="41">
        <f>Master!K26</f>
        <v>0</v>
      </c>
      <c r="J16" s="41">
        <f>Master!L26</f>
        <v>0</v>
      </c>
      <c r="K16" s="68">
        <f>Master!M26</f>
        <v>16000</v>
      </c>
      <c r="L16" s="19"/>
      <c r="M16" s="19"/>
      <c r="N16" s="19"/>
      <c r="O16" s="31"/>
      <c r="P16" s="31"/>
      <c r="Q16" s="10"/>
    </row>
    <row r="17" spans="1:17" ht="20.100000000000001" customHeight="1">
      <c r="A17" s="40" t="s">
        <v>57</v>
      </c>
      <c r="B17" s="41">
        <f>Master!B27</f>
        <v>2016</v>
      </c>
      <c r="C17" s="41">
        <f>Master!E27</f>
        <v>15700</v>
      </c>
      <c r="D17" s="41">
        <f>Master!F27</f>
        <v>0</v>
      </c>
      <c r="E17" s="41">
        <f>Master!G27</f>
        <v>0</v>
      </c>
      <c r="F17" s="41">
        <f>Master!H27</f>
        <v>0</v>
      </c>
      <c r="G17" s="41">
        <f>Master!I27</f>
        <v>300</v>
      </c>
      <c r="H17" s="41">
        <f>Master!J27</f>
        <v>0</v>
      </c>
      <c r="I17" s="41">
        <f>Master!K27</f>
        <v>0</v>
      </c>
      <c r="J17" s="41">
        <f>Master!L27</f>
        <v>0</v>
      </c>
      <c r="K17" s="68">
        <f>Master!M27</f>
        <v>16000</v>
      </c>
      <c r="L17" s="19"/>
      <c r="M17" s="19"/>
      <c r="N17" s="19"/>
      <c r="O17" s="31"/>
      <c r="P17" s="31"/>
      <c r="Q17" s="10"/>
    </row>
    <row r="18" spans="1:17" ht="20.100000000000001" customHeight="1">
      <c r="A18" s="40" t="s">
        <v>47</v>
      </c>
      <c r="B18" s="41">
        <f>Master!B28</f>
        <v>2016</v>
      </c>
      <c r="C18" s="41">
        <f>Master!E28</f>
        <v>15700</v>
      </c>
      <c r="D18" s="41">
        <f>Master!F28</f>
        <v>0</v>
      </c>
      <c r="E18" s="41">
        <f>Master!G28</f>
        <v>0</v>
      </c>
      <c r="F18" s="41">
        <f>Master!H28</f>
        <v>0</v>
      </c>
      <c r="G18" s="41">
        <f>Master!I28</f>
        <v>300</v>
      </c>
      <c r="H18" s="41">
        <f>Master!J28</f>
        <v>0</v>
      </c>
      <c r="I18" s="41">
        <f>Master!K28</f>
        <v>0</v>
      </c>
      <c r="J18" s="41">
        <f>Master!L28</f>
        <v>0</v>
      </c>
      <c r="K18" s="68">
        <f>Master!M28</f>
        <v>16000</v>
      </c>
      <c r="L18" s="19"/>
      <c r="M18" s="19"/>
      <c r="N18" s="19"/>
      <c r="O18" s="31"/>
      <c r="P18" s="31"/>
      <c r="Q18" s="10"/>
    </row>
    <row r="19" spans="1:17" ht="20.100000000000001" customHeight="1">
      <c r="A19" s="40" t="s">
        <v>58</v>
      </c>
      <c r="B19" s="41">
        <f>Master!B29</f>
        <v>2016</v>
      </c>
      <c r="C19" s="41">
        <f>Master!E29</f>
        <v>15700</v>
      </c>
      <c r="D19" s="41">
        <f>Master!F29</f>
        <v>0</v>
      </c>
      <c r="E19" s="41">
        <f>Master!G29</f>
        <v>0</v>
      </c>
      <c r="F19" s="41">
        <f>Master!H29</f>
        <v>0</v>
      </c>
      <c r="G19" s="41">
        <f>Master!I29</f>
        <v>300</v>
      </c>
      <c r="H19" s="41">
        <f>Master!J29</f>
        <v>0</v>
      </c>
      <c r="I19" s="41">
        <f>Master!K29</f>
        <v>0</v>
      </c>
      <c r="J19" s="41">
        <f>Master!L29</f>
        <v>0</v>
      </c>
      <c r="K19" s="68">
        <f>Master!M29</f>
        <v>16000</v>
      </c>
      <c r="L19" s="19"/>
      <c r="M19" s="19"/>
      <c r="N19" s="19"/>
      <c r="O19" s="31"/>
      <c r="P19" s="31"/>
      <c r="Q19" s="10"/>
    </row>
    <row r="20" spans="1:17" ht="20.100000000000001" customHeight="1">
      <c r="A20" s="40" t="s">
        <v>59</v>
      </c>
      <c r="B20" s="41">
        <f>Master!B30</f>
        <v>2016</v>
      </c>
      <c r="C20" s="41">
        <f>Master!E30</f>
        <v>15700</v>
      </c>
      <c r="D20" s="41">
        <f>Master!F30</f>
        <v>0</v>
      </c>
      <c r="E20" s="41">
        <f>Master!G30</f>
        <v>0</v>
      </c>
      <c r="F20" s="41">
        <f>Master!H30</f>
        <v>0</v>
      </c>
      <c r="G20" s="41">
        <f>Master!I30</f>
        <v>300</v>
      </c>
      <c r="H20" s="41">
        <f>Master!J30</f>
        <v>0</v>
      </c>
      <c r="I20" s="41">
        <f>Master!K30</f>
        <v>0</v>
      </c>
      <c r="J20" s="41">
        <f>Master!L30</f>
        <v>0</v>
      </c>
      <c r="K20" s="68">
        <f>Master!M30</f>
        <v>16000</v>
      </c>
      <c r="L20" s="19"/>
      <c r="M20" s="19"/>
      <c r="N20" s="19"/>
      <c r="O20" s="31"/>
      <c r="P20" s="31"/>
      <c r="Q20" s="10"/>
    </row>
    <row r="21" spans="1:17" ht="20.100000000000001" customHeight="1">
      <c r="A21" s="40" t="s">
        <v>48</v>
      </c>
      <c r="B21" s="41">
        <f>Master!B31</f>
        <v>2016</v>
      </c>
      <c r="C21" s="41">
        <f>Master!E31</f>
        <v>15700</v>
      </c>
      <c r="D21" s="41">
        <f>Master!F31</f>
        <v>0</v>
      </c>
      <c r="E21" s="41">
        <f>Master!G31</f>
        <v>314</v>
      </c>
      <c r="F21" s="41">
        <f>Master!H31</f>
        <v>0</v>
      </c>
      <c r="G21" s="41">
        <f>Master!I31</f>
        <v>300</v>
      </c>
      <c r="H21" s="41">
        <f>Master!J31</f>
        <v>0</v>
      </c>
      <c r="I21" s="41">
        <f>Master!K31</f>
        <v>0</v>
      </c>
      <c r="J21" s="41">
        <f>Master!L31</f>
        <v>0</v>
      </c>
      <c r="K21" s="68">
        <f>Master!M31</f>
        <v>16314</v>
      </c>
      <c r="L21" s="19"/>
      <c r="M21" s="19"/>
      <c r="N21" s="19"/>
      <c r="O21" s="31"/>
      <c r="P21" s="31"/>
      <c r="Q21" s="10"/>
    </row>
    <row r="22" spans="1:17" ht="20.100000000000001" customHeight="1">
      <c r="A22" s="40" t="s">
        <v>60</v>
      </c>
      <c r="B22" s="41">
        <f>Master!B32</f>
        <v>2016</v>
      </c>
      <c r="C22" s="41">
        <f>Master!E32</f>
        <v>15700</v>
      </c>
      <c r="D22" s="41">
        <f>Master!F32</f>
        <v>0</v>
      </c>
      <c r="E22" s="41">
        <f>Master!G32</f>
        <v>314</v>
      </c>
      <c r="F22" s="41">
        <f>Master!H32</f>
        <v>0</v>
      </c>
      <c r="G22" s="41">
        <f>Master!I32</f>
        <v>300</v>
      </c>
      <c r="H22" s="41">
        <f>Master!J32</f>
        <v>0</v>
      </c>
      <c r="I22" s="41">
        <f>Master!K32</f>
        <v>0</v>
      </c>
      <c r="J22" s="41">
        <f>Master!L32</f>
        <v>0</v>
      </c>
      <c r="K22" s="68">
        <f>Master!M32</f>
        <v>16314</v>
      </c>
      <c r="L22" s="19"/>
      <c r="M22" s="19"/>
      <c r="N22" s="19"/>
      <c r="O22" s="31"/>
      <c r="P22" s="31"/>
      <c r="Q22" s="10"/>
    </row>
    <row r="23" spans="1:17" ht="20.100000000000001" customHeight="1">
      <c r="A23" s="40" t="s">
        <v>61</v>
      </c>
      <c r="B23" s="41">
        <f>Master!B33</f>
        <v>2016</v>
      </c>
      <c r="C23" s="41">
        <f>Master!E33</f>
        <v>15700</v>
      </c>
      <c r="D23" s="41">
        <f>Master!F33</f>
        <v>0</v>
      </c>
      <c r="E23" s="41">
        <f>Master!G33</f>
        <v>314</v>
      </c>
      <c r="F23" s="41">
        <f>Master!H33</f>
        <v>0</v>
      </c>
      <c r="G23" s="41">
        <f>Master!I33</f>
        <v>300</v>
      </c>
      <c r="H23" s="41">
        <f>Master!J33</f>
        <v>0</v>
      </c>
      <c r="I23" s="41">
        <f>Master!K33</f>
        <v>0</v>
      </c>
      <c r="J23" s="41">
        <f>Master!L33</f>
        <v>0</v>
      </c>
      <c r="K23" s="68">
        <f>Master!M33</f>
        <v>16314</v>
      </c>
      <c r="L23" s="19"/>
      <c r="M23" s="19"/>
      <c r="N23" s="19"/>
      <c r="O23" s="31"/>
      <c r="P23" s="31"/>
      <c r="Q23" s="10"/>
    </row>
    <row r="24" spans="1:17" ht="20.100000000000001" customHeight="1">
      <c r="A24" s="40" t="s">
        <v>49</v>
      </c>
      <c r="B24" s="41">
        <f>Master!B34</f>
        <v>2016</v>
      </c>
      <c r="C24" s="41">
        <f>Master!E34</f>
        <v>15700</v>
      </c>
      <c r="D24" s="41">
        <f>Master!F34</f>
        <v>0</v>
      </c>
      <c r="E24" s="41">
        <f>Master!G34</f>
        <v>314</v>
      </c>
      <c r="F24" s="41">
        <f>Master!H34</f>
        <v>0</v>
      </c>
      <c r="G24" s="41">
        <f>Master!I34</f>
        <v>300</v>
      </c>
      <c r="H24" s="41">
        <f>Master!J34</f>
        <v>0</v>
      </c>
      <c r="I24" s="41">
        <f>Master!K34</f>
        <v>0</v>
      </c>
      <c r="J24" s="41">
        <f>Master!L34</f>
        <v>0</v>
      </c>
      <c r="K24" s="68">
        <f>Master!M34</f>
        <v>16314</v>
      </c>
      <c r="L24" s="19"/>
      <c r="M24" s="19"/>
      <c r="N24" s="19"/>
      <c r="O24" s="31"/>
      <c r="P24" s="31"/>
      <c r="Q24" s="10"/>
    </row>
    <row r="25" spans="1:17" ht="20.100000000000001" customHeight="1">
      <c r="A25" s="40" t="s">
        <v>62</v>
      </c>
      <c r="B25" s="41">
        <f>Master!B35</f>
        <v>2016</v>
      </c>
      <c r="C25" s="41">
        <f>Master!E35</f>
        <v>15700</v>
      </c>
      <c r="D25" s="41">
        <f>Master!F35</f>
        <v>0</v>
      </c>
      <c r="E25" s="41">
        <f>Master!G35</f>
        <v>314</v>
      </c>
      <c r="F25" s="41">
        <f>Master!H35</f>
        <v>0</v>
      </c>
      <c r="G25" s="41">
        <f>Master!I35</f>
        <v>300</v>
      </c>
      <c r="H25" s="41">
        <f>Master!J35</f>
        <v>0</v>
      </c>
      <c r="I25" s="41">
        <f>Master!K35</f>
        <v>0</v>
      </c>
      <c r="J25" s="41">
        <f>Master!L35</f>
        <v>0</v>
      </c>
      <c r="K25" s="68">
        <f>Master!M35</f>
        <v>16314</v>
      </c>
      <c r="L25" s="19"/>
      <c r="M25" s="19"/>
      <c r="N25" s="19"/>
      <c r="O25" s="31"/>
      <c r="P25" s="31"/>
      <c r="Q25" s="10"/>
    </row>
    <row r="26" spans="1:17" ht="20.100000000000001" customHeight="1">
      <c r="A26" s="40" t="s">
        <v>63</v>
      </c>
      <c r="B26" s="41">
        <f>Master!B36</f>
        <v>2016</v>
      </c>
      <c r="C26" s="41">
        <f>Master!E36</f>
        <v>15700</v>
      </c>
      <c r="D26" s="41">
        <f>Master!F36</f>
        <v>0</v>
      </c>
      <c r="E26" s="41">
        <f>Master!G36</f>
        <v>314</v>
      </c>
      <c r="F26" s="41">
        <f>Master!H36</f>
        <v>0</v>
      </c>
      <c r="G26" s="41">
        <f>Master!I36</f>
        <v>300</v>
      </c>
      <c r="H26" s="41">
        <f>Master!J36</f>
        <v>0</v>
      </c>
      <c r="I26" s="41">
        <f>Master!K36</f>
        <v>0</v>
      </c>
      <c r="J26" s="41">
        <f>Master!L36</f>
        <v>0</v>
      </c>
      <c r="K26" s="68">
        <f>Master!M36</f>
        <v>16314</v>
      </c>
      <c r="L26" s="19"/>
      <c r="M26" s="19"/>
      <c r="N26" s="19"/>
      <c r="O26" s="31"/>
      <c r="P26" s="31"/>
      <c r="Q26" s="10"/>
    </row>
    <row r="27" spans="1:17" ht="20.100000000000001" customHeight="1">
      <c r="A27" s="40" t="s">
        <v>46</v>
      </c>
      <c r="B27" s="41">
        <f>Master!B37</f>
        <v>2017</v>
      </c>
      <c r="C27" s="41">
        <f>Master!E37</f>
        <v>15700</v>
      </c>
      <c r="D27" s="41">
        <f>Master!F37</f>
        <v>0</v>
      </c>
      <c r="E27" s="41">
        <f>Master!G37</f>
        <v>628</v>
      </c>
      <c r="F27" s="41">
        <f>Master!H37</f>
        <v>0</v>
      </c>
      <c r="G27" s="41">
        <f>Master!I37</f>
        <v>300</v>
      </c>
      <c r="H27" s="41">
        <f>Master!J37</f>
        <v>0</v>
      </c>
      <c r="I27" s="41">
        <f>Master!K37</f>
        <v>0</v>
      </c>
      <c r="J27" s="41">
        <f>Master!L37</f>
        <v>0</v>
      </c>
      <c r="K27" s="68">
        <f>Master!M37</f>
        <v>16628</v>
      </c>
      <c r="L27" s="19"/>
      <c r="M27" s="19"/>
      <c r="N27" s="19"/>
      <c r="O27" s="31"/>
      <c r="P27" s="31"/>
      <c r="Q27" s="10"/>
    </row>
    <row r="28" spans="1:17" ht="20.100000000000001" customHeight="1">
      <c r="A28" s="40" t="s">
        <v>56</v>
      </c>
      <c r="B28" s="41">
        <f>Master!B38</f>
        <v>2017</v>
      </c>
      <c r="C28" s="41">
        <f>Master!E38</f>
        <v>15700</v>
      </c>
      <c r="D28" s="41">
        <f>Master!F38</f>
        <v>0</v>
      </c>
      <c r="E28" s="41">
        <f>Master!G38</f>
        <v>628</v>
      </c>
      <c r="F28" s="41">
        <f>Master!H38</f>
        <v>0</v>
      </c>
      <c r="G28" s="41">
        <f>Master!I38</f>
        <v>300</v>
      </c>
      <c r="H28" s="41">
        <f>Master!J38</f>
        <v>0</v>
      </c>
      <c r="I28" s="41">
        <f>Master!K38</f>
        <v>0</v>
      </c>
      <c r="J28" s="41">
        <f>Master!L38</f>
        <v>0</v>
      </c>
      <c r="K28" s="68">
        <f>Master!M38</f>
        <v>16628</v>
      </c>
      <c r="L28" s="19"/>
      <c r="M28" s="19"/>
      <c r="N28" s="19"/>
      <c r="O28" s="31"/>
      <c r="P28" s="31"/>
      <c r="Q28" s="10"/>
    </row>
    <row r="29" spans="1:17" ht="20.100000000000001" customHeight="1">
      <c r="A29" s="40" t="s">
        <v>57</v>
      </c>
      <c r="B29" s="41">
        <f>Master!B39</f>
        <v>2017</v>
      </c>
      <c r="C29" s="41">
        <f>Master!E39</f>
        <v>15700</v>
      </c>
      <c r="D29" s="41">
        <f>Master!F39</f>
        <v>0</v>
      </c>
      <c r="E29" s="41">
        <f>Master!G39</f>
        <v>628</v>
      </c>
      <c r="F29" s="41">
        <f>Master!H39</f>
        <v>0</v>
      </c>
      <c r="G29" s="41">
        <f>Master!I39</f>
        <v>300</v>
      </c>
      <c r="H29" s="41">
        <f>Master!J39</f>
        <v>0</v>
      </c>
      <c r="I29" s="41">
        <f>Master!K39</f>
        <v>0</v>
      </c>
      <c r="J29" s="41">
        <f>Master!L39</f>
        <v>0</v>
      </c>
      <c r="K29" s="68">
        <f>Master!M39</f>
        <v>16628</v>
      </c>
      <c r="L29" s="19"/>
      <c r="M29" s="19"/>
      <c r="N29" s="19"/>
      <c r="O29" s="31"/>
      <c r="P29" s="31"/>
      <c r="Q29" s="10"/>
    </row>
    <row r="30" spans="1:17" ht="20.100000000000001" customHeight="1">
      <c r="A30" s="40" t="s">
        <v>47</v>
      </c>
      <c r="B30" s="41">
        <f>Master!B40</f>
        <v>2017</v>
      </c>
      <c r="C30" s="41">
        <f>Master!E40</f>
        <v>15700</v>
      </c>
      <c r="D30" s="41">
        <f>Master!F40</f>
        <v>0</v>
      </c>
      <c r="E30" s="41">
        <f>Master!G40</f>
        <v>628</v>
      </c>
      <c r="F30" s="41">
        <f>Master!H40</f>
        <v>0</v>
      </c>
      <c r="G30" s="41">
        <f>Master!I40</f>
        <v>300</v>
      </c>
      <c r="H30" s="41">
        <f>Master!J40</f>
        <v>0</v>
      </c>
      <c r="I30" s="41">
        <f>Master!K40</f>
        <v>0</v>
      </c>
      <c r="J30" s="41">
        <f>Master!L40</f>
        <v>0</v>
      </c>
      <c r="K30" s="68">
        <f>Master!M40</f>
        <v>16628</v>
      </c>
      <c r="L30" s="19"/>
      <c r="M30" s="19"/>
      <c r="N30" s="19"/>
      <c r="O30" s="31"/>
      <c r="P30" s="31"/>
      <c r="Q30" s="10"/>
    </row>
    <row r="31" spans="1:17" ht="20.100000000000001" customHeight="1">
      <c r="A31" s="40" t="s">
        <v>58</v>
      </c>
      <c r="B31" s="41">
        <f>Master!B41</f>
        <v>2017</v>
      </c>
      <c r="C31" s="41">
        <f>Master!E41</f>
        <v>15700</v>
      </c>
      <c r="D31" s="41">
        <f>Master!F41</f>
        <v>0</v>
      </c>
      <c r="E31" s="41">
        <f>Master!G41</f>
        <v>628</v>
      </c>
      <c r="F31" s="41">
        <f>Master!H41</f>
        <v>0</v>
      </c>
      <c r="G31" s="41">
        <f>Master!I41</f>
        <v>300</v>
      </c>
      <c r="H31" s="41">
        <f>Master!J41</f>
        <v>0</v>
      </c>
      <c r="I31" s="41">
        <f>Master!K41</f>
        <v>0</v>
      </c>
      <c r="J31" s="41">
        <f>Master!L41</f>
        <v>0</v>
      </c>
      <c r="K31" s="68">
        <f>Master!M41</f>
        <v>16628</v>
      </c>
      <c r="L31" s="19"/>
      <c r="M31" s="19"/>
      <c r="N31" s="19"/>
      <c r="O31" s="31"/>
      <c r="P31" s="31"/>
      <c r="Q31" s="10"/>
    </row>
    <row r="32" spans="1:17" ht="20.100000000000001" customHeight="1">
      <c r="A32" s="40" t="s">
        <v>59</v>
      </c>
      <c r="B32" s="41">
        <f>Master!B42</f>
        <v>2017</v>
      </c>
      <c r="C32" s="41">
        <f>Master!E42</f>
        <v>15700</v>
      </c>
      <c r="D32" s="41">
        <f>Master!F42</f>
        <v>0</v>
      </c>
      <c r="E32" s="41">
        <f>Master!G42</f>
        <v>628</v>
      </c>
      <c r="F32" s="41">
        <f>Master!H42</f>
        <v>0</v>
      </c>
      <c r="G32" s="41">
        <f>Master!I42</f>
        <v>300</v>
      </c>
      <c r="H32" s="41">
        <f>Master!J42</f>
        <v>0</v>
      </c>
      <c r="I32" s="41">
        <f>Master!K42</f>
        <v>0</v>
      </c>
      <c r="J32" s="41">
        <f>Master!L42</f>
        <v>0</v>
      </c>
      <c r="K32" s="68">
        <f>Master!M42</f>
        <v>16628</v>
      </c>
      <c r="L32" s="19"/>
      <c r="M32" s="19"/>
      <c r="N32" s="19"/>
      <c r="O32" s="31"/>
      <c r="P32" s="31"/>
      <c r="Q32" s="10"/>
    </row>
    <row r="33" spans="1:17" ht="20.100000000000001" customHeight="1">
      <c r="A33" s="40" t="s">
        <v>48</v>
      </c>
      <c r="B33" s="41">
        <f>Master!B43</f>
        <v>2017</v>
      </c>
      <c r="C33" s="41">
        <f>Master!E43</f>
        <v>15700</v>
      </c>
      <c r="D33" s="41">
        <f>Master!F43</f>
        <v>0</v>
      </c>
      <c r="E33" s="41">
        <f>Master!G43</f>
        <v>785</v>
      </c>
      <c r="F33" s="41">
        <f>Master!H43</f>
        <v>0</v>
      </c>
      <c r="G33" s="41">
        <f>Master!I43</f>
        <v>300</v>
      </c>
      <c r="H33" s="41">
        <f>Master!J43</f>
        <v>0</v>
      </c>
      <c r="I33" s="41">
        <f>Master!K43</f>
        <v>0</v>
      </c>
      <c r="J33" s="41">
        <f>Master!L43</f>
        <v>0</v>
      </c>
      <c r="K33" s="68">
        <f>Master!M43</f>
        <v>16785</v>
      </c>
      <c r="L33" s="19"/>
      <c r="M33" s="19"/>
      <c r="N33" s="19"/>
      <c r="O33" s="31"/>
      <c r="P33" s="31"/>
      <c r="Q33" s="10"/>
    </row>
    <row r="34" spans="1:17" ht="20.100000000000001" customHeight="1">
      <c r="A34" s="40" t="s">
        <v>60</v>
      </c>
      <c r="B34" s="41">
        <f>Master!B44</f>
        <v>2017</v>
      </c>
      <c r="C34" s="41">
        <f>Master!E44</f>
        <v>15700</v>
      </c>
      <c r="D34" s="41">
        <f>Master!F44</f>
        <v>0</v>
      </c>
      <c r="E34" s="41">
        <f>Master!G44</f>
        <v>785</v>
      </c>
      <c r="F34" s="41">
        <f>Master!H44</f>
        <v>0</v>
      </c>
      <c r="G34" s="41">
        <f>Master!I44</f>
        <v>300</v>
      </c>
      <c r="H34" s="41">
        <f>Master!J44</f>
        <v>0</v>
      </c>
      <c r="I34" s="41">
        <f>Master!K44</f>
        <v>0</v>
      </c>
      <c r="J34" s="41">
        <f>Master!L44</f>
        <v>0</v>
      </c>
      <c r="K34" s="68">
        <f>Master!M44</f>
        <v>16785</v>
      </c>
      <c r="L34" s="19"/>
      <c r="M34" s="19"/>
      <c r="N34" s="19"/>
      <c r="O34" s="31"/>
      <c r="P34" s="31"/>
      <c r="Q34" s="10"/>
    </row>
    <row r="35" spans="1:17" ht="20.100000000000001" customHeight="1">
      <c r="A35" s="40" t="s">
        <v>61</v>
      </c>
      <c r="B35" s="41">
        <f>Master!B45</f>
        <v>2017</v>
      </c>
      <c r="C35" s="41">
        <f>Master!E45</f>
        <v>15700</v>
      </c>
      <c r="D35" s="41">
        <f>Master!F45</f>
        <v>0</v>
      </c>
      <c r="E35" s="41">
        <f>Master!G45</f>
        <v>785</v>
      </c>
      <c r="F35" s="41">
        <f>Master!H45</f>
        <v>0</v>
      </c>
      <c r="G35" s="41">
        <f>Master!I45</f>
        <v>300</v>
      </c>
      <c r="H35" s="41">
        <f>Master!J45</f>
        <v>0</v>
      </c>
      <c r="I35" s="41">
        <f>Master!K45</f>
        <v>0</v>
      </c>
      <c r="J35" s="41">
        <f>Master!L45</f>
        <v>0</v>
      </c>
      <c r="K35" s="68">
        <f>Master!M45</f>
        <v>16785</v>
      </c>
      <c r="L35" s="19"/>
      <c r="M35" s="19"/>
      <c r="N35" s="19"/>
      <c r="O35" s="31"/>
      <c r="P35" s="31"/>
      <c r="Q35" s="10"/>
    </row>
    <row r="36" spans="1:17" s="20" customFormat="1" ht="19.5" customHeight="1">
      <c r="A36" s="224" t="s">
        <v>132</v>
      </c>
      <c r="B36" s="224"/>
      <c r="C36" s="224"/>
      <c r="D36" s="224"/>
      <c r="E36" s="224"/>
      <c r="F36" s="224"/>
      <c r="G36" s="224"/>
      <c r="H36" s="224"/>
      <c r="I36" s="224"/>
      <c r="J36" s="224"/>
      <c r="K36" s="224"/>
      <c r="L36" s="33"/>
      <c r="M36" s="33"/>
      <c r="N36" s="33"/>
      <c r="O36" s="33"/>
      <c r="P36" s="33"/>
    </row>
    <row r="37" spans="1:17" s="21" customFormat="1" ht="30" customHeight="1">
      <c r="A37" s="223" t="s">
        <v>52</v>
      </c>
      <c r="B37" s="223"/>
      <c r="C37" s="67" t="str">
        <f>C14</f>
        <v>PAY</v>
      </c>
      <c r="D37" s="42" t="str">
        <f t="shared" ref="D37:K37" si="0">D14</f>
        <v>P.P / S.P</v>
      </c>
      <c r="E37" s="67" t="str">
        <f t="shared" si="0"/>
        <v>DA</v>
      </c>
      <c r="F37" s="67" t="str">
        <f t="shared" si="0"/>
        <v>HRA</v>
      </c>
      <c r="G37" s="67" t="str">
        <f t="shared" si="0"/>
        <v>MA</v>
      </c>
      <c r="H37" s="67" t="str">
        <f t="shared" si="0"/>
        <v>CCA</v>
      </c>
      <c r="I37" s="67" t="str">
        <f t="shared" si="0"/>
        <v>SPL</v>
      </c>
      <c r="J37" s="67" t="str">
        <f t="shared" si="0"/>
        <v>OA</v>
      </c>
      <c r="K37" s="67" t="str">
        <f t="shared" si="0"/>
        <v>TOTAL</v>
      </c>
      <c r="L37" s="32"/>
      <c r="M37" s="32"/>
      <c r="N37" s="32"/>
      <c r="O37" s="32"/>
      <c r="P37" s="37"/>
    </row>
    <row r="38" spans="1:17" s="22" customFormat="1" ht="29.25" customHeight="1">
      <c r="A38" s="207" t="str">
        <f>Master!A48</f>
        <v>OCTOBER 2017</v>
      </c>
      <c r="B38" s="207"/>
      <c r="C38" s="38">
        <f>Master!E48</f>
        <v>15700</v>
      </c>
      <c r="D38" s="38">
        <f>Master!F48</f>
        <v>0</v>
      </c>
      <c r="E38" s="38">
        <f>Master!G48</f>
        <v>785</v>
      </c>
      <c r="F38" s="38">
        <f>Master!H48</f>
        <v>0</v>
      </c>
      <c r="G38" s="38">
        <f>Master!I48</f>
        <v>300</v>
      </c>
      <c r="H38" s="38">
        <f>Master!J48</f>
        <v>0</v>
      </c>
      <c r="I38" s="38">
        <f>Master!K48</f>
        <v>0</v>
      </c>
      <c r="J38" s="38">
        <f>Master!L48</f>
        <v>0</v>
      </c>
      <c r="K38" s="38">
        <f>Master!M48</f>
        <v>16785</v>
      </c>
      <c r="L38" s="45"/>
      <c r="M38" s="45"/>
      <c r="N38" s="45"/>
      <c r="O38" s="32"/>
      <c r="P38" s="32"/>
    </row>
    <row r="39" spans="1:17" ht="17.25">
      <c r="L39" s="80" t="s">
        <v>245</v>
      </c>
      <c r="M39" s="256"/>
      <c r="N39" s="256"/>
      <c r="O39" s="256"/>
    </row>
  </sheetData>
  <sheetProtection password="CA41" sheet="1" objects="1" scenarios="1" selectLockedCells="1"/>
  <mergeCells count="35">
    <mergeCell ref="A37:B37"/>
    <mergeCell ref="H9:I9"/>
    <mergeCell ref="H10:I10"/>
    <mergeCell ref="A36:K36"/>
    <mergeCell ref="A6:E6"/>
    <mergeCell ref="A12:B12"/>
    <mergeCell ref="C12:E12"/>
    <mergeCell ref="J9:K9"/>
    <mergeCell ref="J10:K10"/>
    <mergeCell ref="F12:H12"/>
    <mergeCell ref="I12:K12"/>
    <mergeCell ref="L6:N6"/>
    <mergeCell ref="L7:N7"/>
    <mergeCell ref="L8:N8"/>
    <mergeCell ref="H7:I7"/>
    <mergeCell ref="H8:I8"/>
    <mergeCell ref="J6:K6"/>
    <mergeCell ref="J7:K7"/>
    <mergeCell ref="J8:K8"/>
    <mergeCell ref="A38:B38"/>
    <mergeCell ref="D2:K2"/>
    <mergeCell ref="D3:K3"/>
    <mergeCell ref="D4:K4"/>
    <mergeCell ref="A1:K1"/>
    <mergeCell ref="B7:E7"/>
    <mergeCell ref="B8:E8"/>
    <mergeCell ref="B9:E9"/>
    <mergeCell ref="B10:E10"/>
    <mergeCell ref="F6:I6"/>
    <mergeCell ref="F7:G7"/>
    <mergeCell ref="F8:G8"/>
    <mergeCell ref="F9:G9"/>
    <mergeCell ref="F10:G10"/>
    <mergeCell ref="A3:C3"/>
    <mergeCell ref="A2:C2"/>
  </mergeCells>
  <conditionalFormatting sqref="C12:E13 I12:K13 J10:K11">
    <cfRule type="cellIs" dxfId="7" priority="3" operator="equal">
      <formula>"select"</formula>
    </cfRule>
  </conditionalFormatting>
  <conditionalFormatting sqref="J7:K7">
    <cfRule type="cellIs" dxfId="6" priority="2" operator="equal">
      <formula>"select - 2016"</formula>
    </cfRule>
  </conditionalFormatting>
  <conditionalFormatting sqref="J8:K8">
    <cfRule type="cellIs" dxfId="5" priority="1" operator="equal">
      <formula>"select - 2017"</formula>
    </cfRule>
  </conditionalFormatting>
  <pageMargins left="0.7" right="0.4" top="0.6" bottom="0.6"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sheetPr codeName="Sheet3">
    <tabColor rgb="FF006600"/>
  </sheetPr>
  <dimension ref="A1:G35"/>
  <sheetViews>
    <sheetView showGridLines="0" workbookViewId="0">
      <selection activeCell="F29" sqref="F29"/>
    </sheetView>
  </sheetViews>
  <sheetFormatPr defaultRowHeight="15"/>
  <cols>
    <col min="1" max="2" width="30.7109375" style="24" customWidth="1"/>
    <col min="3" max="3" width="27.28515625" style="24" customWidth="1"/>
    <col min="4" max="16384" width="9.140625" style="1"/>
  </cols>
  <sheetData>
    <row r="1" spans="1:7" ht="19.5">
      <c r="A1" s="231" t="s">
        <v>126</v>
      </c>
      <c r="B1" s="231"/>
      <c r="C1" s="231"/>
    </row>
    <row r="2" spans="1:7" ht="23.25">
      <c r="A2" s="230" t="s">
        <v>21</v>
      </c>
      <c r="B2" s="230"/>
      <c r="C2" s="230"/>
      <c r="D2" s="12"/>
      <c r="E2" s="6"/>
      <c r="F2" s="6"/>
      <c r="G2" s="7"/>
    </row>
    <row r="3" spans="1:7" ht="23.25">
      <c r="A3" s="232" t="s">
        <v>22</v>
      </c>
      <c r="B3" s="232"/>
      <c r="C3" s="232"/>
      <c r="D3" s="80" t="s">
        <v>218</v>
      </c>
      <c r="E3" s="11"/>
      <c r="F3" s="13"/>
      <c r="G3" s="11"/>
    </row>
    <row r="4" spans="1:7" ht="19.5">
      <c r="A4" s="232" t="s">
        <v>23</v>
      </c>
      <c r="B4" s="232"/>
      <c r="C4" s="232"/>
      <c r="D4" s="10"/>
      <c r="E4" s="11"/>
      <c r="F4" s="11"/>
      <c r="G4" s="11"/>
    </row>
    <row r="5" spans="1:7" ht="42.75" customHeight="1">
      <c r="A5" s="233" t="str">
        <f>"                  *I, "&amp;Master!E2&amp;"  holding the  post  of "&amp;Master!E3&amp;" hereby elect the revised pay structure with effect from 1st January, 2016."</f>
        <v xml:space="preserve">                  *I, Type Your Name Here  holding the  post  of Type Your Designation Here hereby elect the revised pay structure with effect from 1st January, 2016.</v>
      </c>
      <c r="B5" s="233"/>
      <c r="C5" s="233"/>
      <c r="F5" s="23"/>
    </row>
    <row r="6" spans="1:7" ht="113.25" customHeight="1">
      <c r="A6" s="233" t="str">
        <f>"                  *I, "&amp;Master!E2&amp;"  holding  the post of  "&amp;Master!E3&amp;"  hereby  elect  to continue on Pay Band  and Grade Pay on my substantive / officiating post mentioned   below  until (a) the date of my next increment OR (b) the date of my subsequent increment falling due on "&amp;"…….....…….... OR ("&amp;"c) the date I vacate the present post OR (d) the date on which I cease  to  draw  pay  in the existing pay structure OR (e) the date of my promotion  /  upgradation on ………….. (between 1-1-2016 and the date of notification)."</f>
        <v xml:space="preserve">                  *I, Type Your Name Here  holding  the post of  Type Your Designation Here  hereby  elect  to continue on Pay Band  and Grade Pay on my substantive / officiating post mentioned   below  until (a) the date of my next increment OR (b) the date of my subsequent increment falling due on …….....…….... OR (c) the date I vacate the present post OR (d) the date on which I cease  to  draw  pay  in the existing pay structure OR (e) the date of my promotion  /  upgradation on ………….. (between 1-1-2016 and the date of notification).</v>
      </c>
      <c r="B6" s="233"/>
      <c r="C6" s="233"/>
    </row>
    <row r="7" spans="1:7" ht="36.75" customHeight="1">
      <c r="A7" s="234" t="s">
        <v>38</v>
      </c>
      <c r="B7" s="234"/>
      <c r="C7" s="234"/>
    </row>
    <row r="9" spans="1:7">
      <c r="A9" s="24" t="s">
        <v>24</v>
      </c>
    </row>
    <row r="10" spans="1:7">
      <c r="A10" s="24" t="s">
        <v>69</v>
      </c>
      <c r="C10" s="44" t="s">
        <v>26</v>
      </c>
    </row>
    <row r="11" spans="1:7" ht="19.5">
      <c r="A11" s="232" t="s">
        <v>25</v>
      </c>
      <c r="B11" s="232"/>
      <c r="C11" s="232"/>
    </row>
    <row r="12" spans="1:7" ht="75" customHeight="1">
      <c r="A12" s="234" t="s">
        <v>65</v>
      </c>
      <c r="B12" s="234"/>
      <c r="C12" s="234"/>
    </row>
    <row r="13" spans="1:7" ht="21" customHeight="1">
      <c r="A13" s="24" t="s">
        <v>69</v>
      </c>
      <c r="C13" s="44" t="s">
        <v>26</v>
      </c>
    </row>
    <row r="14" spans="1:7">
      <c r="C14" s="44"/>
    </row>
    <row r="15" spans="1:7">
      <c r="C15" s="44"/>
    </row>
    <row r="16" spans="1:7">
      <c r="C16" s="46" t="str">
        <f>"( "&amp;Master!E2&amp;" )"</f>
        <v>( Type Your Name Here )</v>
      </c>
    </row>
    <row r="18" spans="1:3">
      <c r="A18" s="44" t="s">
        <v>26</v>
      </c>
    </row>
    <row r="19" spans="1:3">
      <c r="A19" s="44" t="s">
        <v>27</v>
      </c>
    </row>
    <row r="20" spans="1:3">
      <c r="B20" s="230" t="s">
        <v>28</v>
      </c>
      <c r="C20" s="230"/>
    </row>
    <row r="21" spans="1:3">
      <c r="B21" s="230" t="s">
        <v>29</v>
      </c>
      <c r="C21" s="230"/>
    </row>
    <row r="22" spans="1:3">
      <c r="B22" s="235" t="s">
        <v>66</v>
      </c>
      <c r="C22" s="230"/>
    </row>
    <row r="23" spans="1:3">
      <c r="B23" s="230" t="s">
        <v>30</v>
      </c>
      <c r="C23" s="230"/>
    </row>
    <row r="24" spans="1:3">
      <c r="B24" s="230" t="s">
        <v>31</v>
      </c>
      <c r="C24" s="230"/>
    </row>
    <row r="26" spans="1:3" ht="20.100000000000001" customHeight="1">
      <c r="A26" s="24" t="s">
        <v>32</v>
      </c>
    </row>
    <row r="27" spans="1:3" ht="20.100000000000001" customHeight="1">
      <c r="A27" s="24" t="s">
        <v>69</v>
      </c>
    </row>
    <row r="29" spans="1:3">
      <c r="B29" s="230" t="s">
        <v>33</v>
      </c>
      <c r="C29" s="230"/>
    </row>
    <row r="30" spans="1:3">
      <c r="B30" s="230" t="s">
        <v>34</v>
      </c>
      <c r="C30" s="230"/>
    </row>
    <row r="31" spans="1:3">
      <c r="B31" s="230" t="s">
        <v>35</v>
      </c>
      <c r="C31" s="230"/>
    </row>
    <row r="32" spans="1:3">
      <c r="B32" s="230" t="s">
        <v>36</v>
      </c>
      <c r="C32" s="230"/>
    </row>
    <row r="33" spans="1:4">
      <c r="A33" s="24" t="s">
        <v>37</v>
      </c>
    </row>
    <row r="35" spans="1:4" ht="17.25">
      <c r="D35" s="80" t="s">
        <v>218</v>
      </c>
    </row>
  </sheetData>
  <sheetProtection password="CA41" sheet="1" objects="1" scenarios="1" selectLockedCells="1"/>
  <mergeCells count="18">
    <mergeCell ref="B23:C23"/>
    <mergeCell ref="A1:C1"/>
    <mergeCell ref="A2:C2"/>
    <mergeCell ref="A3:C3"/>
    <mergeCell ref="A4:C4"/>
    <mergeCell ref="A6:C6"/>
    <mergeCell ref="A7:C7"/>
    <mergeCell ref="A5:C5"/>
    <mergeCell ref="A11:C11"/>
    <mergeCell ref="A12:C12"/>
    <mergeCell ref="B20:C20"/>
    <mergeCell ref="B21:C21"/>
    <mergeCell ref="B22:C22"/>
    <mergeCell ref="B24:C24"/>
    <mergeCell ref="B29:C29"/>
    <mergeCell ref="B30:C30"/>
    <mergeCell ref="B31:C31"/>
    <mergeCell ref="B32:C32"/>
  </mergeCells>
  <pageMargins left="0.7" right="0.4" top="0.6" bottom="0.6"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sheetPr codeName="Sheet4">
    <tabColor rgb="FFFF00FF"/>
  </sheetPr>
  <dimension ref="A1:F33"/>
  <sheetViews>
    <sheetView showGridLines="0" workbookViewId="0">
      <selection activeCell="C6" sqref="C6"/>
    </sheetView>
  </sheetViews>
  <sheetFormatPr defaultRowHeight="15"/>
  <cols>
    <col min="1" max="1" width="2.7109375" style="25" customWidth="1"/>
    <col min="2" max="2" width="46" style="25" customWidth="1"/>
    <col min="3" max="3" width="41.140625" style="25" customWidth="1"/>
    <col min="4" max="6" width="9.140625" style="74"/>
    <col min="7" max="16384" width="9.140625" style="24"/>
  </cols>
  <sheetData>
    <row r="1" spans="1:6" ht="19.5">
      <c r="A1" s="232" t="s">
        <v>0</v>
      </c>
      <c r="B1" s="232"/>
      <c r="C1" s="232"/>
    </row>
    <row r="2" spans="1:6" ht="23.25">
      <c r="A2" s="232" t="s">
        <v>1</v>
      </c>
      <c r="B2" s="232"/>
      <c r="C2" s="232"/>
      <c r="D2" s="11"/>
      <c r="E2" s="75"/>
      <c r="F2" s="76"/>
    </row>
    <row r="3" spans="1:6" ht="19.5">
      <c r="A3" s="232" t="s">
        <v>2</v>
      </c>
      <c r="B3" s="232"/>
      <c r="C3" s="232"/>
      <c r="D3" s="80" t="s">
        <v>219</v>
      </c>
    </row>
    <row r="4" spans="1:6" ht="20.100000000000001" customHeight="1">
      <c r="A4" s="246" t="s">
        <v>9</v>
      </c>
      <c r="B4" s="246"/>
      <c r="C4" s="54" t="str">
        <f>Master!E2</f>
        <v>Type Your Name Here</v>
      </c>
    </row>
    <row r="5" spans="1:6" ht="31.5" customHeight="1">
      <c r="A5" s="236" t="s">
        <v>16</v>
      </c>
      <c r="B5" s="236"/>
      <c r="C5" s="54" t="str">
        <f>Master!E3</f>
        <v>Type Your Designation Here</v>
      </c>
    </row>
    <row r="6" spans="1:6" ht="21" customHeight="1">
      <c r="A6" s="246" t="s">
        <v>10</v>
      </c>
      <c r="B6" s="246"/>
      <c r="C6" s="63"/>
    </row>
    <row r="7" spans="1:6" ht="20.100000000000001" customHeight="1">
      <c r="A7" s="246" t="s">
        <v>11</v>
      </c>
      <c r="B7" s="246"/>
      <c r="C7" s="54"/>
    </row>
    <row r="8" spans="1:6" ht="20.100000000000001" customHeight="1">
      <c r="A8" s="59"/>
      <c r="B8" s="57" t="s">
        <v>12</v>
      </c>
      <c r="C8" s="55" t="str">
        <f>Master!F8</f>
        <v>Select</v>
      </c>
    </row>
    <row r="9" spans="1:6" ht="20.100000000000001" customHeight="1">
      <c r="A9" s="59"/>
      <c r="B9" s="57" t="s">
        <v>13</v>
      </c>
      <c r="C9" s="54">
        <f>Master!D11</f>
        <v>0</v>
      </c>
    </row>
    <row r="10" spans="1:6" ht="20.100000000000001" customHeight="1">
      <c r="A10" s="247" t="s">
        <v>3</v>
      </c>
      <c r="B10" s="248"/>
      <c r="C10" s="54"/>
    </row>
    <row r="11" spans="1:6" ht="30.75" customHeight="1">
      <c r="A11" s="59"/>
      <c r="B11" s="60" t="s">
        <v>17</v>
      </c>
      <c r="C11" s="54"/>
    </row>
    <row r="12" spans="1:6" ht="20.100000000000001" customHeight="1">
      <c r="A12" s="59" t="s">
        <v>177</v>
      </c>
      <c r="B12" s="57" t="s">
        <v>178</v>
      </c>
      <c r="C12" s="54">
        <f>IF(Master!D18=1,ROUND(SUM(Master!D10+Master!D11)*0.03+Master!D10,-1),Master!D10)</f>
        <v>0</v>
      </c>
    </row>
    <row r="13" spans="1:6" ht="20.100000000000001" customHeight="1">
      <c r="A13" s="59"/>
      <c r="B13" s="57" t="s">
        <v>179</v>
      </c>
      <c r="C13" s="54">
        <f>Master!D11</f>
        <v>0</v>
      </c>
    </row>
    <row r="14" spans="1:6" ht="30.75" customHeight="1">
      <c r="A14" s="59"/>
      <c r="B14" s="60" t="s">
        <v>18</v>
      </c>
      <c r="C14" s="54">
        <f>ROUND((C12+C13+D15)*Master!I18/100,0)</f>
        <v>0</v>
      </c>
    </row>
    <row r="15" spans="1:6" ht="20.100000000000001" customHeight="1">
      <c r="A15" s="59"/>
      <c r="B15" s="57" t="s">
        <v>14</v>
      </c>
      <c r="C15" s="54">
        <f>SUM(C12:C14)</f>
        <v>0</v>
      </c>
      <c r="D15" s="77"/>
    </row>
    <row r="16" spans="1:6" ht="53.25" customHeight="1">
      <c r="A16" s="245" t="s">
        <v>19</v>
      </c>
      <c r="B16" s="245"/>
      <c r="C16" s="54">
        <f>C12+C13</f>
        <v>0</v>
      </c>
    </row>
    <row r="17" spans="1:4" ht="51" customHeight="1">
      <c r="A17" s="236" t="s">
        <v>70</v>
      </c>
      <c r="B17" s="236"/>
      <c r="C17" s="54">
        <f>Master!N8</f>
        <v>1</v>
      </c>
    </row>
    <row r="18" spans="1:4" ht="31.5" customHeight="1">
      <c r="A18" s="237" t="s">
        <v>153</v>
      </c>
      <c r="B18" s="237"/>
      <c r="C18" s="54">
        <f>(C16*2.57)</f>
        <v>0</v>
      </c>
    </row>
    <row r="19" spans="1:4" ht="20.100000000000001" customHeight="1">
      <c r="A19" s="61"/>
      <c r="B19" s="62" t="s">
        <v>4</v>
      </c>
      <c r="C19" s="54">
        <f>ROUND(C18,-2)</f>
        <v>0</v>
      </c>
    </row>
    <row r="20" spans="1:4" ht="32.25" customHeight="1">
      <c r="A20" s="238" t="s">
        <v>136</v>
      </c>
      <c r="B20" s="239"/>
      <c r="C20" s="56"/>
    </row>
    <row r="21" spans="1:4" ht="20.100000000000001" customHeight="1">
      <c r="A21" s="243" t="s">
        <v>15</v>
      </c>
      <c r="B21" s="244"/>
      <c r="C21" s="54">
        <f>Master!E25</f>
        <v>15700</v>
      </c>
    </row>
    <row r="22" spans="1:4" ht="20.100000000000001" customHeight="1">
      <c r="A22" s="243" t="s">
        <v>5</v>
      </c>
      <c r="B22" s="244"/>
      <c r="C22" s="78">
        <f>Master!F21</f>
        <v>0</v>
      </c>
    </row>
    <row r="23" spans="1:4" ht="33" customHeight="1">
      <c r="A23" s="240" t="s">
        <v>154</v>
      </c>
      <c r="B23" s="241"/>
      <c r="C23" s="255"/>
    </row>
    <row r="24" spans="1:4" ht="33" customHeight="1">
      <c r="A24" s="242" t="s">
        <v>6</v>
      </c>
      <c r="B24" s="242"/>
      <c r="C24" s="58" t="s">
        <v>20</v>
      </c>
    </row>
    <row r="25" spans="1:4" ht="20.100000000000001" customHeight="1">
      <c r="A25" s="26">
        <v>1</v>
      </c>
      <c r="B25" s="79" t="str">
        <f>Master!D17&amp;" - "&amp;Master!A17</f>
        <v>Select - 2016</v>
      </c>
      <c r="C25" s="51"/>
    </row>
    <row r="26" spans="1:4" ht="20.100000000000001" customHeight="1">
      <c r="A26" s="26">
        <v>2</v>
      </c>
      <c r="B26" s="79" t="str">
        <f>Master!D18&amp;" - "&amp;Master!A18</f>
        <v>Select - 2017</v>
      </c>
      <c r="C26" s="51"/>
    </row>
    <row r="27" spans="1:4" ht="20.100000000000001" customHeight="1">
      <c r="A27" s="26">
        <v>3</v>
      </c>
      <c r="B27" s="39"/>
      <c r="C27" s="51"/>
    </row>
    <row r="28" spans="1:4" ht="33.75" customHeight="1">
      <c r="A28" s="25" t="s">
        <v>7</v>
      </c>
    </row>
    <row r="29" spans="1:4" ht="21" customHeight="1">
      <c r="A29" s="25" t="s">
        <v>131</v>
      </c>
      <c r="C29" s="44" t="s">
        <v>156</v>
      </c>
    </row>
    <row r="30" spans="1:4" ht="21" customHeight="1">
      <c r="A30" s="25" t="s">
        <v>8</v>
      </c>
      <c r="C30" s="27" t="s">
        <v>155</v>
      </c>
      <c r="D30" s="80"/>
    </row>
    <row r="31" spans="1:4" ht="20.100000000000001" customHeight="1">
      <c r="D31" s="80" t="s">
        <v>219</v>
      </c>
    </row>
    <row r="32" spans="1:4" ht="20.100000000000001" customHeight="1"/>
    <row r="33" ht="20.100000000000001" customHeight="1"/>
  </sheetData>
  <sheetProtection password="CA41" sheet="1" objects="1" scenarios="1" selectLockedCells="1"/>
  <mergeCells count="16">
    <mergeCell ref="A5:B5"/>
    <mergeCell ref="A1:C1"/>
    <mergeCell ref="A2:C2"/>
    <mergeCell ref="A3:C3"/>
    <mergeCell ref="A16:B16"/>
    <mergeCell ref="A4:B4"/>
    <mergeCell ref="A6:B6"/>
    <mergeCell ref="A7:B7"/>
    <mergeCell ref="A10:B10"/>
    <mergeCell ref="A17:B17"/>
    <mergeCell ref="A18:B18"/>
    <mergeCell ref="A20:B20"/>
    <mergeCell ref="A23:B23"/>
    <mergeCell ref="A24:B24"/>
    <mergeCell ref="A22:B22"/>
    <mergeCell ref="A21:B21"/>
  </mergeCells>
  <conditionalFormatting sqref="B25">
    <cfRule type="cellIs" dxfId="4" priority="5" operator="equal">
      <formula>"no increment - 2016"</formula>
    </cfRule>
    <cfRule type="cellIs" dxfId="3" priority="2" operator="equal">
      <formula>"select - 2016"</formula>
    </cfRule>
  </conditionalFormatting>
  <conditionalFormatting sqref="B26">
    <cfRule type="cellIs" dxfId="2" priority="4" operator="equal">
      <formula>"no increment - 2017"</formula>
    </cfRule>
    <cfRule type="cellIs" dxfId="1" priority="1" operator="equal">
      <formula>"select - 2017"</formula>
    </cfRule>
  </conditionalFormatting>
  <conditionalFormatting sqref="C22">
    <cfRule type="cellIs" dxfId="0" priority="3" operator="equal">
      <formula>0</formula>
    </cfRule>
  </conditionalFormatting>
  <pageMargins left="0.7" right="0.4" top="0.6" bottom="0.6"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dimension ref="A1:AG43"/>
  <sheetViews>
    <sheetView topLeftCell="N1" workbookViewId="0">
      <pane ySplit="3" topLeftCell="A4" activePane="bottomLeft" state="frozen"/>
      <selection pane="bottomLeft" activeCell="A4" sqref="A4:XFD4"/>
    </sheetView>
  </sheetViews>
  <sheetFormatPr defaultRowHeight="15"/>
  <cols>
    <col min="1" max="16384" width="9.140625" style="5"/>
  </cols>
  <sheetData>
    <row r="1" spans="1:33">
      <c r="A1" s="50" t="s">
        <v>67</v>
      </c>
      <c r="B1" s="250" t="s">
        <v>127</v>
      </c>
      <c r="C1" s="251"/>
      <c r="D1" s="252"/>
      <c r="E1" s="249" t="s">
        <v>71</v>
      </c>
      <c r="F1" s="249"/>
      <c r="G1" s="249"/>
      <c r="H1" s="249"/>
      <c r="I1" s="249"/>
      <c r="J1" s="249"/>
      <c r="K1" s="249"/>
      <c r="L1" s="249" t="s">
        <v>72</v>
      </c>
      <c r="M1" s="249"/>
      <c r="N1" s="249"/>
      <c r="O1" s="249"/>
      <c r="P1" s="249"/>
      <c r="Q1" s="249"/>
      <c r="R1" s="249"/>
      <c r="S1" s="249"/>
      <c r="T1" s="249"/>
      <c r="U1" s="249"/>
      <c r="V1" s="249" t="s">
        <v>73</v>
      </c>
      <c r="W1" s="249"/>
      <c r="X1" s="249"/>
      <c r="Y1" s="249"/>
      <c r="Z1" s="249"/>
      <c r="AA1" s="249"/>
      <c r="AB1" s="249"/>
      <c r="AC1" s="249" t="s">
        <v>175</v>
      </c>
      <c r="AD1" s="249"/>
      <c r="AE1" s="249"/>
      <c r="AF1" s="249"/>
      <c r="AG1" s="249"/>
    </row>
    <row r="2" spans="1:33">
      <c r="A2" s="50" t="s">
        <v>43</v>
      </c>
      <c r="B2" s="50">
        <v>1300</v>
      </c>
      <c r="C2" s="50">
        <v>1400</v>
      </c>
      <c r="D2" s="50">
        <v>1650</v>
      </c>
      <c r="E2" s="50">
        <v>1800</v>
      </c>
      <c r="F2" s="50">
        <v>1900</v>
      </c>
      <c r="G2" s="50">
        <v>2000</v>
      </c>
      <c r="H2" s="50">
        <v>2200</v>
      </c>
      <c r="I2" s="50">
        <v>2400</v>
      </c>
      <c r="J2" s="50">
        <v>2600</v>
      </c>
      <c r="K2" s="50">
        <v>2800</v>
      </c>
      <c r="L2" s="50">
        <v>4200</v>
      </c>
      <c r="M2" s="50">
        <v>4300</v>
      </c>
      <c r="N2" s="50">
        <v>4400</v>
      </c>
      <c r="O2" s="50">
        <v>4450</v>
      </c>
      <c r="P2" s="50">
        <v>4500</v>
      </c>
      <c r="Q2" s="50">
        <v>4600</v>
      </c>
      <c r="R2" s="50">
        <v>4700</v>
      </c>
      <c r="S2" s="50">
        <v>4800</v>
      </c>
      <c r="T2" s="50">
        <v>4900</v>
      </c>
      <c r="U2" s="50">
        <v>5100</v>
      </c>
      <c r="V2" s="50">
        <v>5200</v>
      </c>
      <c r="W2" s="50">
        <v>5400</v>
      </c>
      <c r="X2" s="50">
        <v>5700</v>
      </c>
      <c r="Y2" s="50">
        <v>6000</v>
      </c>
      <c r="Z2" s="50">
        <v>6600</v>
      </c>
      <c r="AA2" s="50">
        <v>7600</v>
      </c>
      <c r="AB2" s="50">
        <v>7700</v>
      </c>
      <c r="AC2" s="52">
        <v>8700</v>
      </c>
      <c r="AD2" s="52">
        <v>8800</v>
      </c>
      <c r="AE2" s="52">
        <v>8900</v>
      </c>
      <c r="AF2" s="52">
        <v>9500</v>
      </c>
      <c r="AG2" s="52">
        <v>10000</v>
      </c>
    </row>
    <row r="3" spans="1:33">
      <c r="A3" s="50" t="s">
        <v>74</v>
      </c>
      <c r="B3" s="50">
        <v>1</v>
      </c>
      <c r="C3" s="50">
        <v>2</v>
      </c>
      <c r="D3" s="50">
        <v>3</v>
      </c>
      <c r="E3" s="50">
        <v>4</v>
      </c>
      <c r="F3" s="50">
        <v>5</v>
      </c>
      <c r="G3" s="50">
        <v>6</v>
      </c>
      <c r="H3" s="50">
        <v>7</v>
      </c>
      <c r="I3" s="50">
        <v>8</v>
      </c>
      <c r="J3" s="50">
        <v>9</v>
      </c>
      <c r="K3" s="50">
        <v>10</v>
      </c>
      <c r="L3" s="50">
        <v>11</v>
      </c>
      <c r="M3" s="50">
        <v>12</v>
      </c>
      <c r="N3" s="50">
        <v>13</v>
      </c>
      <c r="O3" s="50">
        <v>14</v>
      </c>
      <c r="P3" s="50">
        <v>15</v>
      </c>
      <c r="Q3" s="50">
        <v>16</v>
      </c>
      <c r="R3" s="50">
        <v>17</v>
      </c>
      <c r="S3" s="50">
        <v>18</v>
      </c>
      <c r="T3" s="50">
        <v>19</v>
      </c>
      <c r="U3" s="50">
        <v>20</v>
      </c>
      <c r="V3" s="50">
        <v>21</v>
      </c>
      <c r="W3" s="50">
        <v>22</v>
      </c>
      <c r="X3" s="50">
        <v>23</v>
      </c>
      <c r="Y3" s="50">
        <v>24</v>
      </c>
      <c r="Z3" s="50">
        <v>25</v>
      </c>
      <c r="AA3" s="50">
        <v>26</v>
      </c>
      <c r="AB3" s="50">
        <v>27</v>
      </c>
      <c r="AC3" s="52">
        <v>28</v>
      </c>
      <c r="AD3" s="52">
        <v>29</v>
      </c>
      <c r="AE3" s="52">
        <v>30</v>
      </c>
      <c r="AF3" s="52">
        <v>31</v>
      </c>
      <c r="AG3" s="52">
        <v>32</v>
      </c>
    </row>
    <row r="4" spans="1:33">
      <c r="A4" s="50">
        <v>1</v>
      </c>
      <c r="B4" s="50">
        <v>15700</v>
      </c>
      <c r="C4" s="50">
        <v>15900</v>
      </c>
      <c r="D4" s="50">
        <v>16600</v>
      </c>
      <c r="E4" s="50">
        <v>18000</v>
      </c>
      <c r="F4" s="50">
        <v>18200</v>
      </c>
      <c r="G4" s="50">
        <v>18500</v>
      </c>
      <c r="H4" s="50">
        <v>19000</v>
      </c>
      <c r="I4" s="50">
        <v>19500</v>
      </c>
      <c r="J4" s="50">
        <v>20000</v>
      </c>
      <c r="K4" s="50">
        <v>20600</v>
      </c>
      <c r="L4" s="50">
        <v>35400</v>
      </c>
      <c r="M4" s="50">
        <v>35600</v>
      </c>
      <c r="N4" s="50">
        <v>35900</v>
      </c>
      <c r="O4" s="50">
        <v>36000</v>
      </c>
      <c r="P4" s="50">
        <v>36200</v>
      </c>
      <c r="Q4" s="50">
        <v>36400</v>
      </c>
      <c r="R4" s="50">
        <v>36700</v>
      </c>
      <c r="S4" s="50">
        <v>36900</v>
      </c>
      <c r="T4" s="50">
        <v>37200</v>
      </c>
      <c r="U4" s="50">
        <v>37700</v>
      </c>
      <c r="V4" s="50">
        <v>55500</v>
      </c>
      <c r="W4" s="50">
        <v>56100</v>
      </c>
      <c r="X4" s="50">
        <v>56900</v>
      </c>
      <c r="Y4" s="50">
        <v>57700</v>
      </c>
      <c r="Z4" s="50">
        <v>59300</v>
      </c>
      <c r="AA4" s="50">
        <v>61900</v>
      </c>
      <c r="AB4" s="50">
        <v>62200</v>
      </c>
      <c r="AC4" s="52">
        <v>123100</v>
      </c>
      <c r="AD4" s="52">
        <v>123400</v>
      </c>
      <c r="AE4" s="52">
        <v>123600</v>
      </c>
      <c r="AF4" s="52">
        <v>125200</v>
      </c>
      <c r="AG4" s="52">
        <v>128900</v>
      </c>
    </row>
    <row r="5" spans="1:33">
      <c r="A5" s="50">
        <v>2</v>
      </c>
      <c r="B5" s="50">
        <v>16200</v>
      </c>
      <c r="C5" s="50">
        <v>16400</v>
      </c>
      <c r="D5" s="50">
        <v>17100</v>
      </c>
      <c r="E5" s="50">
        <v>18500</v>
      </c>
      <c r="F5" s="50">
        <v>18700</v>
      </c>
      <c r="G5" s="50">
        <v>19100</v>
      </c>
      <c r="H5" s="50">
        <v>19600</v>
      </c>
      <c r="I5" s="50">
        <v>20100</v>
      </c>
      <c r="J5" s="50">
        <v>20600</v>
      </c>
      <c r="K5" s="50">
        <v>21200</v>
      </c>
      <c r="L5" s="50">
        <v>36500</v>
      </c>
      <c r="M5" s="50">
        <v>36700</v>
      </c>
      <c r="N5" s="50">
        <v>37000</v>
      </c>
      <c r="O5" s="50">
        <v>37100</v>
      </c>
      <c r="P5" s="50">
        <v>37300</v>
      </c>
      <c r="Q5" s="50">
        <v>37500</v>
      </c>
      <c r="R5" s="50">
        <v>37800</v>
      </c>
      <c r="S5" s="50">
        <v>38000</v>
      </c>
      <c r="T5" s="50">
        <v>38300</v>
      </c>
      <c r="U5" s="50">
        <v>38800</v>
      </c>
      <c r="V5" s="50">
        <v>57200</v>
      </c>
      <c r="W5" s="50">
        <v>57800</v>
      </c>
      <c r="X5" s="50">
        <v>58600</v>
      </c>
      <c r="Y5" s="50">
        <v>59400</v>
      </c>
      <c r="Z5" s="50">
        <v>61100</v>
      </c>
      <c r="AA5" s="50">
        <v>63800</v>
      </c>
      <c r="AB5" s="50">
        <v>64100</v>
      </c>
      <c r="AC5" s="52">
        <v>126800</v>
      </c>
      <c r="AD5" s="52">
        <v>127100</v>
      </c>
      <c r="AE5" s="52">
        <v>127300</v>
      </c>
      <c r="AF5" s="52">
        <v>129000</v>
      </c>
      <c r="AG5" s="52">
        <v>132800</v>
      </c>
    </row>
    <row r="6" spans="1:33">
      <c r="A6" s="50">
        <v>3</v>
      </c>
      <c r="B6" s="50">
        <v>16700</v>
      </c>
      <c r="C6" s="50">
        <v>16900</v>
      </c>
      <c r="D6" s="50">
        <v>17600</v>
      </c>
      <c r="E6" s="50">
        <v>19100</v>
      </c>
      <c r="F6" s="50">
        <v>19300</v>
      </c>
      <c r="G6" s="50">
        <v>19700</v>
      </c>
      <c r="H6" s="50">
        <v>20200</v>
      </c>
      <c r="I6" s="50">
        <v>20700</v>
      </c>
      <c r="J6" s="50">
        <v>21200</v>
      </c>
      <c r="K6" s="50">
        <v>21800</v>
      </c>
      <c r="L6" s="50">
        <v>37600</v>
      </c>
      <c r="M6" s="50">
        <v>37800</v>
      </c>
      <c r="N6" s="50">
        <v>38100</v>
      </c>
      <c r="O6" s="50">
        <v>38200</v>
      </c>
      <c r="P6" s="50">
        <v>38400</v>
      </c>
      <c r="Q6" s="50">
        <v>38600</v>
      </c>
      <c r="R6" s="50">
        <v>38900</v>
      </c>
      <c r="S6" s="50">
        <v>39100</v>
      </c>
      <c r="T6" s="50">
        <v>39400</v>
      </c>
      <c r="U6" s="50">
        <v>40000</v>
      </c>
      <c r="V6" s="50">
        <v>58900</v>
      </c>
      <c r="W6" s="50">
        <v>59500</v>
      </c>
      <c r="X6" s="50">
        <v>60400</v>
      </c>
      <c r="Y6" s="50">
        <v>61200</v>
      </c>
      <c r="Z6" s="50">
        <v>62900</v>
      </c>
      <c r="AA6" s="50">
        <v>65700</v>
      </c>
      <c r="AB6" s="50">
        <v>66000</v>
      </c>
      <c r="AC6" s="52">
        <v>130600</v>
      </c>
      <c r="AD6" s="52">
        <v>130900</v>
      </c>
      <c r="AE6" s="52">
        <v>131100</v>
      </c>
      <c r="AF6" s="52">
        <v>132900</v>
      </c>
      <c r="AG6" s="52">
        <v>136800</v>
      </c>
    </row>
    <row r="7" spans="1:33">
      <c r="A7" s="50">
        <v>4</v>
      </c>
      <c r="B7" s="50">
        <v>17200</v>
      </c>
      <c r="C7" s="50">
        <v>17400</v>
      </c>
      <c r="D7" s="50">
        <v>18100</v>
      </c>
      <c r="E7" s="50">
        <v>19700</v>
      </c>
      <c r="F7" s="50">
        <v>19900</v>
      </c>
      <c r="G7" s="50">
        <v>20300</v>
      </c>
      <c r="H7" s="50">
        <v>20800</v>
      </c>
      <c r="I7" s="50">
        <v>21300</v>
      </c>
      <c r="J7" s="50">
        <v>21800</v>
      </c>
      <c r="K7" s="50">
        <v>22500</v>
      </c>
      <c r="L7" s="50">
        <v>38700</v>
      </c>
      <c r="M7" s="50">
        <v>38900</v>
      </c>
      <c r="N7" s="50">
        <v>39200</v>
      </c>
      <c r="O7" s="50">
        <v>39300</v>
      </c>
      <c r="P7" s="50">
        <v>39600</v>
      </c>
      <c r="Q7" s="50">
        <v>39800</v>
      </c>
      <c r="R7" s="50">
        <v>40100</v>
      </c>
      <c r="S7" s="50">
        <v>40300</v>
      </c>
      <c r="T7" s="50">
        <v>40600</v>
      </c>
      <c r="U7" s="50">
        <v>41200</v>
      </c>
      <c r="V7" s="50">
        <v>60700</v>
      </c>
      <c r="W7" s="50">
        <v>61300</v>
      </c>
      <c r="X7" s="50">
        <v>62200</v>
      </c>
      <c r="Y7" s="50">
        <v>63000</v>
      </c>
      <c r="Z7" s="50">
        <v>64800</v>
      </c>
      <c r="AA7" s="50">
        <v>67700</v>
      </c>
      <c r="AB7" s="50">
        <v>68000</v>
      </c>
      <c r="AC7" s="52">
        <v>134500</v>
      </c>
      <c r="AD7" s="52">
        <v>134800</v>
      </c>
      <c r="AE7" s="52">
        <v>135000</v>
      </c>
      <c r="AF7" s="52">
        <v>136900</v>
      </c>
      <c r="AG7" s="52">
        <v>140900</v>
      </c>
    </row>
    <row r="8" spans="1:33">
      <c r="A8" s="50">
        <v>5</v>
      </c>
      <c r="B8" s="50">
        <v>17700</v>
      </c>
      <c r="C8" s="50">
        <v>17900</v>
      </c>
      <c r="D8" s="50">
        <v>18600</v>
      </c>
      <c r="E8" s="50">
        <v>20300</v>
      </c>
      <c r="F8" s="50">
        <v>20500</v>
      </c>
      <c r="G8" s="50">
        <v>20900</v>
      </c>
      <c r="H8" s="50">
        <v>21400</v>
      </c>
      <c r="I8" s="50">
        <v>21900</v>
      </c>
      <c r="J8" s="50">
        <v>22500</v>
      </c>
      <c r="K8" s="50">
        <v>23200</v>
      </c>
      <c r="L8" s="50">
        <v>39900</v>
      </c>
      <c r="M8" s="50">
        <v>40100</v>
      </c>
      <c r="N8" s="50">
        <v>40400</v>
      </c>
      <c r="O8" s="50">
        <v>40500</v>
      </c>
      <c r="P8" s="50">
        <v>40800</v>
      </c>
      <c r="Q8" s="50">
        <v>41000</v>
      </c>
      <c r="R8" s="50">
        <v>41300</v>
      </c>
      <c r="S8" s="50">
        <v>41500</v>
      </c>
      <c r="T8" s="50">
        <v>41800</v>
      </c>
      <c r="U8" s="50">
        <v>42400</v>
      </c>
      <c r="V8" s="50">
        <v>62500</v>
      </c>
      <c r="W8" s="50">
        <v>63100</v>
      </c>
      <c r="X8" s="50">
        <v>64100</v>
      </c>
      <c r="Y8" s="50">
        <v>64900</v>
      </c>
      <c r="Z8" s="50">
        <v>66700</v>
      </c>
      <c r="AA8" s="50">
        <v>69700</v>
      </c>
      <c r="AB8" s="50">
        <v>70000</v>
      </c>
      <c r="AC8" s="52">
        <v>138500</v>
      </c>
      <c r="AD8" s="52">
        <v>138800</v>
      </c>
      <c r="AE8" s="52">
        <v>139100</v>
      </c>
      <c r="AF8" s="52">
        <v>141000</v>
      </c>
      <c r="AG8" s="52">
        <v>145100</v>
      </c>
    </row>
    <row r="9" spans="1:33">
      <c r="A9" s="50">
        <v>6</v>
      </c>
      <c r="B9" s="50">
        <v>18200</v>
      </c>
      <c r="C9" s="50">
        <v>18400</v>
      </c>
      <c r="D9" s="50">
        <v>19200</v>
      </c>
      <c r="E9" s="50">
        <v>20900</v>
      </c>
      <c r="F9" s="50">
        <v>21100</v>
      </c>
      <c r="G9" s="50">
        <v>21500</v>
      </c>
      <c r="H9" s="50">
        <v>22000</v>
      </c>
      <c r="I9" s="50">
        <v>22600</v>
      </c>
      <c r="J9" s="50">
        <v>23200</v>
      </c>
      <c r="K9" s="50">
        <v>23900</v>
      </c>
      <c r="L9" s="50">
        <v>41100</v>
      </c>
      <c r="M9" s="50">
        <v>41300</v>
      </c>
      <c r="N9" s="50">
        <v>41600</v>
      </c>
      <c r="O9" s="50">
        <v>41700</v>
      </c>
      <c r="P9" s="50">
        <v>42000</v>
      </c>
      <c r="Q9" s="50">
        <v>42200</v>
      </c>
      <c r="R9" s="50">
        <v>42500</v>
      </c>
      <c r="S9" s="50">
        <v>42700</v>
      </c>
      <c r="T9" s="50">
        <v>43100</v>
      </c>
      <c r="U9" s="50">
        <v>43700</v>
      </c>
      <c r="V9" s="50">
        <v>64400</v>
      </c>
      <c r="W9" s="50">
        <v>65000</v>
      </c>
      <c r="X9" s="50">
        <v>66000</v>
      </c>
      <c r="Y9" s="50">
        <v>66800</v>
      </c>
      <c r="Z9" s="50">
        <v>68700</v>
      </c>
      <c r="AA9" s="50">
        <v>71800</v>
      </c>
      <c r="AB9" s="50">
        <v>72100</v>
      </c>
      <c r="AC9" s="52">
        <v>142700</v>
      </c>
      <c r="AD9" s="52">
        <v>143000</v>
      </c>
      <c r="AE9" s="52">
        <v>143300</v>
      </c>
      <c r="AF9" s="52">
        <v>145200</v>
      </c>
      <c r="AG9" s="52">
        <v>149500</v>
      </c>
    </row>
    <row r="10" spans="1:33">
      <c r="A10" s="50">
        <v>7</v>
      </c>
      <c r="B10" s="50">
        <v>18700</v>
      </c>
      <c r="C10" s="50">
        <v>19000</v>
      </c>
      <c r="D10" s="50">
        <v>19800</v>
      </c>
      <c r="E10" s="50">
        <v>21500</v>
      </c>
      <c r="F10" s="50">
        <v>21700</v>
      </c>
      <c r="G10" s="50">
        <v>22100</v>
      </c>
      <c r="H10" s="50">
        <v>22700</v>
      </c>
      <c r="I10" s="50">
        <v>23300</v>
      </c>
      <c r="J10" s="50">
        <v>23900</v>
      </c>
      <c r="K10" s="50">
        <v>24600</v>
      </c>
      <c r="L10" s="50">
        <v>42300</v>
      </c>
      <c r="M10" s="50">
        <v>42500</v>
      </c>
      <c r="N10" s="50">
        <v>42800</v>
      </c>
      <c r="O10" s="50">
        <v>43000</v>
      </c>
      <c r="P10" s="50">
        <v>43300</v>
      </c>
      <c r="Q10" s="50">
        <v>43500</v>
      </c>
      <c r="R10" s="50">
        <v>43800</v>
      </c>
      <c r="S10" s="50">
        <v>44000</v>
      </c>
      <c r="T10" s="50">
        <v>44400</v>
      </c>
      <c r="U10" s="50">
        <v>45000</v>
      </c>
      <c r="V10" s="50">
        <v>66300</v>
      </c>
      <c r="W10" s="50">
        <v>67000</v>
      </c>
      <c r="X10" s="50">
        <v>68000</v>
      </c>
      <c r="Y10" s="50">
        <v>68800</v>
      </c>
      <c r="Z10" s="50">
        <v>70800</v>
      </c>
      <c r="AA10" s="50">
        <v>74000</v>
      </c>
      <c r="AB10" s="50">
        <v>74300</v>
      </c>
      <c r="AC10" s="52">
        <v>147000</v>
      </c>
      <c r="AD10" s="52">
        <v>147300</v>
      </c>
      <c r="AE10" s="52">
        <v>147600</v>
      </c>
      <c r="AF10" s="52">
        <v>149600</v>
      </c>
      <c r="AG10" s="52">
        <v>154000</v>
      </c>
    </row>
    <row r="11" spans="1:33">
      <c r="A11" s="50">
        <v>8</v>
      </c>
      <c r="B11" s="50">
        <v>19300</v>
      </c>
      <c r="C11" s="50">
        <v>19600</v>
      </c>
      <c r="D11" s="50">
        <v>20400</v>
      </c>
      <c r="E11" s="50">
        <v>22100</v>
      </c>
      <c r="F11" s="50">
        <v>22400</v>
      </c>
      <c r="G11" s="50">
        <v>22800</v>
      </c>
      <c r="H11" s="50">
        <v>23400</v>
      </c>
      <c r="I11" s="50">
        <v>24000</v>
      </c>
      <c r="J11" s="50">
        <v>24600</v>
      </c>
      <c r="K11" s="50">
        <v>25300</v>
      </c>
      <c r="L11" s="50">
        <v>43600</v>
      </c>
      <c r="M11" s="50">
        <v>43800</v>
      </c>
      <c r="N11" s="50">
        <v>44100</v>
      </c>
      <c r="O11" s="50">
        <v>44300</v>
      </c>
      <c r="P11" s="50">
        <v>44600</v>
      </c>
      <c r="Q11" s="50">
        <v>44800</v>
      </c>
      <c r="R11" s="50">
        <v>45100</v>
      </c>
      <c r="S11" s="50">
        <v>45300</v>
      </c>
      <c r="T11" s="50">
        <v>45700</v>
      </c>
      <c r="U11" s="50">
        <v>46400</v>
      </c>
      <c r="V11" s="50">
        <v>68300</v>
      </c>
      <c r="W11" s="50">
        <v>69000</v>
      </c>
      <c r="X11" s="50">
        <v>70000</v>
      </c>
      <c r="Y11" s="50">
        <v>70900</v>
      </c>
      <c r="Z11" s="50">
        <v>72900</v>
      </c>
      <c r="AA11" s="50">
        <v>76200</v>
      </c>
      <c r="AB11" s="50">
        <v>76500</v>
      </c>
      <c r="AC11" s="52">
        <v>151400</v>
      </c>
      <c r="AD11" s="52">
        <v>151700</v>
      </c>
      <c r="AE11" s="52">
        <v>152000</v>
      </c>
      <c r="AF11" s="52">
        <v>154100</v>
      </c>
      <c r="AG11" s="52">
        <v>158600</v>
      </c>
    </row>
    <row r="12" spans="1:33">
      <c r="A12" s="50">
        <v>9</v>
      </c>
      <c r="B12" s="50">
        <v>19900</v>
      </c>
      <c r="C12" s="50">
        <v>20200</v>
      </c>
      <c r="D12" s="50">
        <v>21000</v>
      </c>
      <c r="E12" s="50">
        <v>22800</v>
      </c>
      <c r="F12" s="50">
        <v>23100</v>
      </c>
      <c r="G12" s="50">
        <v>23500</v>
      </c>
      <c r="H12" s="50">
        <v>24100</v>
      </c>
      <c r="I12" s="50">
        <v>24700</v>
      </c>
      <c r="J12" s="50">
        <v>25300</v>
      </c>
      <c r="K12" s="50">
        <v>26100</v>
      </c>
      <c r="L12" s="50">
        <v>44900</v>
      </c>
      <c r="M12" s="50">
        <v>45100</v>
      </c>
      <c r="N12" s="50">
        <v>45400</v>
      </c>
      <c r="O12" s="50">
        <v>45600</v>
      </c>
      <c r="P12" s="50">
        <v>45900</v>
      </c>
      <c r="Q12" s="50">
        <v>46100</v>
      </c>
      <c r="R12" s="50">
        <v>46500</v>
      </c>
      <c r="S12" s="50">
        <v>46700</v>
      </c>
      <c r="T12" s="50">
        <v>47100</v>
      </c>
      <c r="U12" s="50">
        <v>47800</v>
      </c>
      <c r="V12" s="50">
        <v>70300</v>
      </c>
      <c r="W12" s="50">
        <v>71100</v>
      </c>
      <c r="X12" s="50">
        <v>72100</v>
      </c>
      <c r="Y12" s="50">
        <v>73000</v>
      </c>
      <c r="Z12" s="50">
        <v>75100</v>
      </c>
      <c r="AA12" s="50">
        <v>78500</v>
      </c>
      <c r="AB12" s="50">
        <v>78800</v>
      </c>
      <c r="AC12" s="52">
        <v>155900</v>
      </c>
      <c r="AD12" s="52">
        <v>156300</v>
      </c>
      <c r="AE12" s="52">
        <v>156600</v>
      </c>
      <c r="AF12" s="52">
        <v>158700</v>
      </c>
      <c r="AG12" s="52">
        <v>163400</v>
      </c>
    </row>
    <row r="13" spans="1:33">
      <c r="A13" s="50">
        <v>10</v>
      </c>
      <c r="B13" s="50">
        <v>20500</v>
      </c>
      <c r="C13" s="50">
        <v>20800</v>
      </c>
      <c r="D13" s="50">
        <v>21600</v>
      </c>
      <c r="E13" s="50">
        <v>23500</v>
      </c>
      <c r="F13" s="50">
        <v>23800</v>
      </c>
      <c r="G13" s="50">
        <v>24200</v>
      </c>
      <c r="H13" s="50">
        <v>24800</v>
      </c>
      <c r="I13" s="50">
        <v>25400</v>
      </c>
      <c r="J13" s="50">
        <v>26100</v>
      </c>
      <c r="K13" s="50">
        <v>26900</v>
      </c>
      <c r="L13" s="50">
        <v>46200</v>
      </c>
      <c r="M13" s="50">
        <v>46500</v>
      </c>
      <c r="N13" s="50">
        <v>46800</v>
      </c>
      <c r="O13" s="50">
        <v>47000</v>
      </c>
      <c r="P13" s="50">
        <v>47300</v>
      </c>
      <c r="Q13" s="50">
        <v>47500</v>
      </c>
      <c r="R13" s="50">
        <v>47900</v>
      </c>
      <c r="S13" s="50">
        <v>48100</v>
      </c>
      <c r="T13" s="50">
        <v>48500</v>
      </c>
      <c r="U13" s="50">
        <v>49200</v>
      </c>
      <c r="V13" s="50">
        <v>72400</v>
      </c>
      <c r="W13" s="50">
        <v>73200</v>
      </c>
      <c r="X13" s="50">
        <v>74300</v>
      </c>
      <c r="Y13" s="50">
        <v>75200</v>
      </c>
      <c r="Z13" s="50">
        <v>77400</v>
      </c>
      <c r="AA13" s="50">
        <v>80900</v>
      </c>
      <c r="AB13" s="50">
        <v>81200</v>
      </c>
      <c r="AC13" s="52">
        <v>160600</v>
      </c>
      <c r="AD13" s="52">
        <v>161000</v>
      </c>
      <c r="AE13" s="52">
        <v>161300</v>
      </c>
      <c r="AF13" s="52">
        <v>163500</v>
      </c>
      <c r="AG13" s="52">
        <v>168300</v>
      </c>
    </row>
    <row r="14" spans="1:33">
      <c r="A14" s="50">
        <v>11</v>
      </c>
      <c r="B14" s="50">
        <v>21100</v>
      </c>
      <c r="C14" s="50">
        <v>21400</v>
      </c>
      <c r="D14" s="50">
        <v>22200</v>
      </c>
      <c r="E14" s="50">
        <v>24200</v>
      </c>
      <c r="F14" s="50">
        <v>24500</v>
      </c>
      <c r="G14" s="50">
        <v>24900</v>
      </c>
      <c r="H14" s="50">
        <v>25500</v>
      </c>
      <c r="I14" s="50">
        <v>26200</v>
      </c>
      <c r="J14" s="50">
        <v>26900</v>
      </c>
      <c r="K14" s="50">
        <v>27700</v>
      </c>
      <c r="L14" s="50">
        <v>47600</v>
      </c>
      <c r="M14" s="50">
        <v>47900</v>
      </c>
      <c r="N14" s="50">
        <v>48200</v>
      </c>
      <c r="O14" s="50">
        <v>48400</v>
      </c>
      <c r="P14" s="50">
        <v>48700</v>
      </c>
      <c r="Q14" s="50">
        <v>48900</v>
      </c>
      <c r="R14" s="50">
        <v>49300</v>
      </c>
      <c r="S14" s="50">
        <v>49500</v>
      </c>
      <c r="T14" s="50">
        <v>50000</v>
      </c>
      <c r="U14" s="50">
        <v>50700</v>
      </c>
      <c r="V14" s="50">
        <v>74600</v>
      </c>
      <c r="W14" s="50">
        <v>75400</v>
      </c>
      <c r="X14" s="50">
        <v>76500</v>
      </c>
      <c r="Y14" s="50">
        <v>77500</v>
      </c>
      <c r="Z14" s="50">
        <v>79700</v>
      </c>
      <c r="AA14" s="50">
        <v>83300</v>
      </c>
      <c r="AB14" s="50">
        <v>83600</v>
      </c>
      <c r="AC14" s="52">
        <v>165400</v>
      </c>
      <c r="AD14" s="52">
        <v>165800</v>
      </c>
      <c r="AE14" s="52">
        <v>166100</v>
      </c>
      <c r="AF14" s="52">
        <v>168400</v>
      </c>
      <c r="AG14" s="52">
        <v>173300</v>
      </c>
    </row>
    <row r="15" spans="1:33">
      <c r="A15" s="50">
        <v>12</v>
      </c>
      <c r="B15" s="50">
        <v>21700</v>
      </c>
      <c r="C15" s="50">
        <v>22000</v>
      </c>
      <c r="D15" s="50">
        <v>22900</v>
      </c>
      <c r="E15" s="50">
        <v>24900</v>
      </c>
      <c r="F15" s="50">
        <v>25200</v>
      </c>
      <c r="G15" s="50">
        <v>25600</v>
      </c>
      <c r="H15" s="50">
        <v>26300</v>
      </c>
      <c r="I15" s="50">
        <v>27000</v>
      </c>
      <c r="J15" s="50">
        <v>27700</v>
      </c>
      <c r="K15" s="50">
        <v>28500</v>
      </c>
      <c r="L15" s="50">
        <v>49000</v>
      </c>
      <c r="M15" s="50">
        <v>49300</v>
      </c>
      <c r="N15" s="50">
        <v>49600</v>
      </c>
      <c r="O15" s="50">
        <v>49900</v>
      </c>
      <c r="P15" s="50">
        <v>50200</v>
      </c>
      <c r="Q15" s="50">
        <v>50400</v>
      </c>
      <c r="R15" s="50">
        <v>50800</v>
      </c>
      <c r="S15" s="50">
        <v>51000</v>
      </c>
      <c r="T15" s="50">
        <v>51500</v>
      </c>
      <c r="U15" s="50">
        <v>52200</v>
      </c>
      <c r="V15" s="50">
        <v>76800</v>
      </c>
      <c r="W15" s="50">
        <v>77700</v>
      </c>
      <c r="X15" s="50">
        <v>78800</v>
      </c>
      <c r="Y15" s="50">
        <v>79800</v>
      </c>
      <c r="Z15" s="50">
        <v>82100</v>
      </c>
      <c r="AA15" s="50">
        <v>85800</v>
      </c>
      <c r="AB15" s="50">
        <v>86100</v>
      </c>
      <c r="AC15" s="52">
        <v>170400</v>
      </c>
      <c r="AD15" s="52">
        <v>170800</v>
      </c>
      <c r="AE15" s="52">
        <v>171100</v>
      </c>
      <c r="AF15" s="52">
        <v>173500</v>
      </c>
      <c r="AG15" s="52">
        <v>178500</v>
      </c>
    </row>
    <row r="16" spans="1:33">
      <c r="A16" s="50">
        <v>13</v>
      </c>
      <c r="B16" s="50">
        <v>22400</v>
      </c>
      <c r="C16" s="50">
        <v>22700</v>
      </c>
      <c r="D16" s="50">
        <v>23600</v>
      </c>
      <c r="E16" s="50">
        <v>25600</v>
      </c>
      <c r="F16" s="50">
        <v>26000</v>
      </c>
      <c r="G16" s="50">
        <v>26400</v>
      </c>
      <c r="H16" s="50">
        <v>27100</v>
      </c>
      <c r="I16" s="50">
        <v>27800</v>
      </c>
      <c r="J16" s="50">
        <v>28500</v>
      </c>
      <c r="K16" s="50">
        <v>29400</v>
      </c>
      <c r="L16" s="50">
        <v>50500</v>
      </c>
      <c r="M16" s="50">
        <v>50800</v>
      </c>
      <c r="N16" s="50">
        <v>51100</v>
      </c>
      <c r="O16" s="50">
        <v>51400</v>
      </c>
      <c r="P16" s="50">
        <v>51700</v>
      </c>
      <c r="Q16" s="50">
        <v>51900</v>
      </c>
      <c r="R16" s="50">
        <v>52300</v>
      </c>
      <c r="S16" s="50">
        <v>52500</v>
      </c>
      <c r="T16" s="50">
        <v>53000</v>
      </c>
      <c r="U16" s="50">
        <v>53800</v>
      </c>
      <c r="V16" s="50">
        <v>79100</v>
      </c>
      <c r="W16" s="50">
        <v>80000</v>
      </c>
      <c r="X16" s="50">
        <v>81200</v>
      </c>
      <c r="Y16" s="50">
        <v>82200</v>
      </c>
      <c r="Z16" s="50">
        <v>84600</v>
      </c>
      <c r="AA16" s="50">
        <v>88400</v>
      </c>
      <c r="AB16" s="50">
        <v>88700</v>
      </c>
      <c r="AC16" s="52">
        <v>175500</v>
      </c>
      <c r="AD16" s="52">
        <v>175900</v>
      </c>
      <c r="AE16" s="52">
        <v>176200</v>
      </c>
      <c r="AF16" s="52">
        <v>178700</v>
      </c>
      <c r="AG16" s="52">
        <v>183900</v>
      </c>
    </row>
    <row r="17" spans="1:33">
      <c r="A17" s="50">
        <v>14</v>
      </c>
      <c r="B17" s="50">
        <v>23100</v>
      </c>
      <c r="C17" s="50">
        <v>23400</v>
      </c>
      <c r="D17" s="50">
        <v>24300</v>
      </c>
      <c r="E17" s="50">
        <v>26400</v>
      </c>
      <c r="F17" s="50">
        <v>26800</v>
      </c>
      <c r="G17" s="50">
        <v>27200</v>
      </c>
      <c r="H17" s="50">
        <v>27900</v>
      </c>
      <c r="I17" s="50">
        <v>28600</v>
      </c>
      <c r="J17" s="50">
        <v>29400</v>
      </c>
      <c r="K17" s="50">
        <v>30300</v>
      </c>
      <c r="L17" s="50">
        <v>52000</v>
      </c>
      <c r="M17" s="50">
        <v>52300</v>
      </c>
      <c r="N17" s="50">
        <v>52600</v>
      </c>
      <c r="O17" s="50">
        <v>52900</v>
      </c>
      <c r="P17" s="50">
        <v>53300</v>
      </c>
      <c r="Q17" s="50">
        <v>53500</v>
      </c>
      <c r="R17" s="50">
        <v>53900</v>
      </c>
      <c r="S17" s="50">
        <v>54100</v>
      </c>
      <c r="T17" s="50">
        <v>54600</v>
      </c>
      <c r="U17" s="50">
        <v>55400</v>
      </c>
      <c r="V17" s="50">
        <v>81500</v>
      </c>
      <c r="W17" s="50">
        <v>82400</v>
      </c>
      <c r="X17" s="50">
        <v>83600</v>
      </c>
      <c r="Y17" s="50">
        <v>84700</v>
      </c>
      <c r="Z17" s="50">
        <v>87100</v>
      </c>
      <c r="AA17" s="50">
        <v>91100</v>
      </c>
      <c r="AB17" s="50">
        <v>91400</v>
      </c>
      <c r="AC17" s="52">
        <v>180800</v>
      </c>
      <c r="AD17" s="52">
        <v>181200</v>
      </c>
      <c r="AE17" s="52">
        <v>181500</v>
      </c>
      <c r="AF17" s="52">
        <v>184100</v>
      </c>
      <c r="AG17" s="52">
        <v>189400</v>
      </c>
    </row>
    <row r="18" spans="1:33">
      <c r="A18" s="50">
        <v>15</v>
      </c>
      <c r="B18" s="50">
        <v>23800</v>
      </c>
      <c r="C18" s="50">
        <v>24100</v>
      </c>
      <c r="D18" s="50">
        <v>25000</v>
      </c>
      <c r="E18" s="50">
        <v>27200</v>
      </c>
      <c r="F18" s="50">
        <v>27600</v>
      </c>
      <c r="G18" s="50">
        <v>28000</v>
      </c>
      <c r="H18" s="50">
        <v>28700</v>
      </c>
      <c r="I18" s="50">
        <v>29500</v>
      </c>
      <c r="J18" s="50">
        <v>30300</v>
      </c>
      <c r="K18" s="50">
        <v>31200</v>
      </c>
      <c r="L18" s="50">
        <v>53600</v>
      </c>
      <c r="M18" s="50">
        <v>53900</v>
      </c>
      <c r="N18" s="50">
        <v>54200</v>
      </c>
      <c r="O18" s="50">
        <v>54500</v>
      </c>
      <c r="P18" s="50">
        <v>54900</v>
      </c>
      <c r="Q18" s="50">
        <v>55100</v>
      </c>
      <c r="R18" s="50">
        <v>55500</v>
      </c>
      <c r="S18" s="50">
        <v>55700</v>
      </c>
      <c r="T18" s="50">
        <v>56200</v>
      </c>
      <c r="U18" s="50">
        <v>57100</v>
      </c>
      <c r="V18" s="50">
        <v>83900</v>
      </c>
      <c r="W18" s="50">
        <v>84900</v>
      </c>
      <c r="X18" s="50">
        <v>86100</v>
      </c>
      <c r="Y18" s="50">
        <v>87200</v>
      </c>
      <c r="Z18" s="50">
        <v>89700</v>
      </c>
      <c r="AA18" s="50">
        <v>93800</v>
      </c>
      <c r="AB18" s="50">
        <v>94100</v>
      </c>
      <c r="AC18" s="52">
        <v>186200</v>
      </c>
      <c r="AD18" s="52">
        <v>186600</v>
      </c>
      <c r="AE18" s="52">
        <v>186900</v>
      </c>
      <c r="AF18" s="52">
        <v>189600</v>
      </c>
      <c r="AG18" s="52">
        <v>195100</v>
      </c>
    </row>
    <row r="19" spans="1:33">
      <c r="A19" s="50">
        <v>16</v>
      </c>
      <c r="B19" s="50">
        <v>24500</v>
      </c>
      <c r="C19" s="50">
        <v>24800</v>
      </c>
      <c r="D19" s="50">
        <v>25800</v>
      </c>
      <c r="E19" s="50">
        <v>28000</v>
      </c>
      <c r="F19" s="50">
        <v>28400</v>
      </c>
      <c r="G19" s="50">
        <v>28800</v>
      </c>
      <c r="H19" s="50">
        <v>29600</v>
      </c>
      <c r="I19" s="50">
        <v>30400</v>
      </c>
      <c r="J19" s="50">
        <v>31200</v>
      </c>
      <c r="K19" s="50">
        <v>32100</v>
      </c>
      <c r="L19" s="50">
        <v>55200</v>
      </c>
      <c r="M19" s="50">
        <v>55500</v>
      </c>
      <c r="N19" s="50">
        <v>55800</v>
      </c>
      <c r="O19" s="50">
        <v>56100</v>
      </c>
      <c r="P19" s="50">
        <v>56500</v>
      </c>
      <c r="Q19" s="50">
        <v>56800</v>
      </c>
      <c r="R19" s="50">
        <v>57200</v>
      </c>
      <c r="S19" s="50">
        <v>57400</v>
      </c>
      <c r="T19" s="50">
        <v>57900</v>
      </c>
      <c r="U19" s="50">
        <v>58800</v>
      </c>
      <c r="V19" s="50">
        <v>86400</v>
      </c>
      <c r="W19" s="50">
        <v>87400</v>
      </c>
      <c r="X19" s="50">
        <v>88700</v>
      </c>
      <c r="Y19" s="50">
        <v>89800</v>
      </c>
      <c r="Z19" s="50">
        <v>92400</v>
      </c>
      <c r="AA19" s="50">
        <v>96600</v>
      </c>
      <c r="AB19" s="50">
        <v>96900</v>
      </c>
      <c r="AC19" s="52">
        <v>191800</v>
      </c>
      <c r="AD19" s="52">
        <v>192200</v>
      </c>
      <c r="AE19" s="52">
        <v>192500</v>
      </c>
      <c r="AF19" s="52">
        <v>195300</v>
      </c>
      <c r="AG19" s="52">
        <v>201000</v>
      </c>
    </row>
    <row r="20" spans="1:33">
      <c r="A20" s="50">
        <v>17</v>
      </c>
      <c r="B20" s="50">
        <v>25200</v>
      </c>
      <c r="C20" s="50">
        <v>25500</v>
      </c>
      <c r="D20" s="50">
        <v>26600</v>
      </c>
      <c r="E20" s="50">
        <v>28800</v>
      </c>
      <c r="F20" s="50">
        <v>29300</v>
      </c>
      <c r="G20" s="50">
        <v>29700</v>
      </c>
      <c r="H20" s="50">
        <v>30500</v>
      </c>
      <c r="I20" s="50">
        <v>31300</v>
      </c>
      <c r="J20" s="50">
        <v>32100</v>
      </c>
      <c r="K20" s="50">
        <v>33100</v>
      </c>
      <c r="L20" s="50">
        <v>56900</v>
      </c>
      <c r="M20" s="50">
        <v>57200</v>
      </c>
      <c r="N20" s="50">
        <v>57500</v>
      </c>
      <c r="O20" s="50">
        <v>57800</v>
      </c>
      <c r="P20" s="50">
        <v>58200</v>
      </c>
      <c r="Q20" s="50">
        <v>58500</v>
      </c>
      <c r="R20" s="50">
        <v>58900</v>
      </c>
      <c r="S20" s="50">
        <v>59100</v>
      </c>
      <c r="T20" s="50">
        <v>59600</v>
      </c>
      <c r="U20" s="50">
        <v>60600</v>
      </c>
      <c r="V20" s="50">
        <v>89000</v>
      </c>
      <c r="W20" s="50">
        <v>90000</v>
      </c>
      <c r="X20" s="50">
        <v>91400</v>
      </c>
      <c r="Y20" s="50">
        <v>92500</v>
      </c>
      <c r="Z20" s="50">
        <v>95200</v>
      </c>
      <c r="AA20" s="50">
        <v>99500</v>
      </c>
      <c r="AB20" s="50">
        <v>99800</v>
      </c>
      <c r="AC20" s="52">
        <v>197600</v>
      </c>
      <c r="AD20" s="52">
        <v>198000</v>
      </c>
      <c r="AE20" s="52">
        <v>198300</v>
      </c>
      <c r="AF20" s="52">
        <v>201200</v>
      </c>
      <c r="AG20" s="52">
        <v>207000</v>
      </c>
    </row>
    <row r="21" spans="1:33">
      <c r="A21" s="50">
        <v>18</v>
      </c>
      <c r="B21" s="50">
        <v>26000</v>
      </c>
      <c r="C21" s="50">
        <v>26300</v>
      </c>
      <c r="D21" s="50">
        <v>27400</v>
      </c>
      <c r="E21" s="50">
        <v>29700</v>
      </c>
      <c r="F21" s="50">
        <v>30200</v>
      </c>
      <c r="G21" s="50">
        <v>30600</v>
      </c>
      <c r="H21" s="50">
        <v>31400</v>
      </c>
      <c r="I21" s="50">
        <v>32200</v>
      </c>
      <c r="J21" s="50">
        <v>33100</v>
      </c>
      <c r="K21" s="50">
        <v>34100</v>
      </c>
      <c r="L21" s="50">
        <v>58600</v>
      </c>
      <c r="M21" s="50">
        <v>58900</v>
      </c>
      <c r="N21" s="50">
        <v>59200</v>
      </c>
      <c r="O21" s="50">
        <v>59500</v>
      </c>
      <c r="P21" s="50">
        <v>59900</v>
      </c>
      <c r="Q21" s="50">
        <v>60300</v>
      </c>
      <c r="R21" s="50">
        <v>60700</v>
      </c>
      <c r="S21" s="50">
        <v>60900</v>
      </c>
      <c r="T21" s="50">
        <v>61400</v>
      </c>
      <c r="U21" s="50">
        <v>62400</v>
      </c>
      <c r="V21" s="50">
        <v>91700</v>
      </c>
      <c r="W21" s="50">
        <v>92700</v>
      </c>
      <c r="X21" s="50">
        <v>94100</v>
      </c>
      <c r="Y21" s="50">
        <v>95300</v>
      </c>
      <c r="Z21" s="50">
        <v>98100</v>
      </c>
      <c r="AA21" s="50">
        <v>102500</v>
      </c>
      <c r="AB21" s="50">
        <v>102800</v>
      </c>
      <c r="AC21" s="52">
        <v>203500</v>
      </c>
      <c r="AD21" s="52">
        <v>203900</v>
      </c>
      <c r="AE21" s="52">
        <v>204200</v>
      </c>
      <c r="AF21" s="52">
        <v>207200</v>
      </c>
      <c r="AG21" s="52">
        <v>213200</v>
      </c>
    </row>
    <row r="22" spans="1:33">
      <c r="A22" s="50">
        <v>19</v>
      </c>
      <c r="B22" s="50">
        <v>26800</v>
      </c>
      <c r="C22" s="50">
        <v>27100</v>
      </c>
      <c r="D22" s="50">
        <v>28200</v>
      </c>
      <c r="E22" s="50">
        <v>30600</v>
      </c>
      <c r="F22" s="50">
        <v>31100</v>
      </c>
      <c r="G22" s="50">
        <v>31500</v>
      </c>
      <c r="H22" s="50">
        <v>32300</v>
      </c>
      <c r="I22" s="50">
        <v>33200</v>
      </c>
      <c r="J22" s="50">
        <v>34100</v>
      </c>
      <c r="K22" s="50">
        <v>35100</v>
      </c>
      <c r="L22" s="50">
        <v>60400</v>
      </c>
      <c r="M22" s="50">
        <v>60700</v>
      </c>
      <c r="N22" s="50">
        <v>61000</v>
      </c>
      <c r="O22" s="50">
        <v>61300</v>
      </c>
      <c r="P22" s="50">
        <v>61700</v>
      </c>
      <c r="Q22" s="50">
        <v>62100</v>
      </c>
      <c r="R22" s="50">
        <v>62500</v>
      </c>
      <c r="S22" s="50">
        <v>62700</v>
      </c>
      <c r="T22" s="50">
        <v>63200</v>
      </c>
      <c r="U22" s="50">
        <v>64300</v>
      </c>
      <c r="V22" s="50">
        <v>94500</v>
      </c>
      <c r="W22" s="50">
        <v>95500</v>
      </c>
      <c r="X22" s="50">
        <v>96900</v>
      </c>
      <c r="Y22" s="50">
        <v>98200</v>
      </c>
      <c r="Z22" s="50">
        <v>101000</v>
      </c>
      <c r="AA22" s="50">
        <v>105600</v>
      </c>
      <c r="AB22" s="50">
        <v>105900</v>
      </c>
      <c r="AC22" s="52">
        <v>209600</v>
      </c>
      <c r="AD22" s="52">
        <v>210000</v>
      </c>
      <c r="AE22" s="52">
        <v>210300</v>
      </c>
      <c r="AF22" s="52">
        <v>213400</v>
      </c>
      <c r="AG22" s="52">
        <v>219600</v>
      </c>
    </row>
    <row r="23" spans="1:33">
      <c r="A23" s="50">
        <v>20</v>
      </c>
      <c r="B23" s="50">
        <v>27600</v>
      </c>
      <c r="C23" s="50">
        <v>27900</v>
      </c>
      <c r="D23" s="50">
        <v>29000</v>
      </c>
      <c r="E23" s="50">
        <v>31500</v>
      </c>
      <c r="F23" s="50">
        <v>32000</v>
      </c>
      <c r="G23" s="50">
        <v>32400</v>
      </c>
      <c r="H23" s="50">
        <v>33300</v>
      </c>
      <c r="I23" s="50">
        <v>34200</v>
      </c>
      <c r="J23" s="50">
        <v>35100</v>
      </c>
      <c r="K23" s="50">
        <v>36200</v>
      </c>
      <c r="L23" s="50">
        <v>62200</v>
      </c>
      <c r="M23" s="50">
        <v>62500</v>
      </c>
      <c r="N23" s="50">
        <v>62800</v>
      </c>
      <c r="O23" s="50">
        <v>63100</v>
      </c>
      <c r="P23" s="50">
        <v>63600</v>
      </c>
      <c r="Q23" s="50">
        <v>64000</v>
      </c>
      <c r="R23" s="50">
        <v>64400</v>
      </c>
      <c r="S23" s="50">
        <v>64600</v>
      </c>
      <c r="T23" s="50">
        <v>65100</v>
      </c>
      <c r="U23" s="50">
        <v>66200</v>
      </c>
      <c r="V23" s="50">
        <v>97300</v>
      </c>
      <c r="W23" s="50">
        <v>98400</v>
      </c>
      <c r="X23" s="50">
        <v>99800</v>
      </c>
      <c r="Y23" s="50">
        <v>101100</v>
      </c>
      <c r="Z23" s="50">
        <v>104000</v>
      </c>
      <c r="AA23" s="50">
        <v>108800</v>
      </c>
      <c r="AB23" s="50">
        <v>109100</v>
      </c>
      <c r="AC23" s="52">
        <v>215900</v>
      </c>
      <c r="AD23" s="52">
        <v>216300</v>
      </c>
      <c r="AE23" s="52">
        <v>216600</v>
      </c>
      <c r="AF23" s="52">
        <v>219800</v>
      </c>
      <c r="AG23" s="52">
        <v>225000</v>
      </c>
    </row>
    <row r="24" spans="1:33">
      <c r="A24" s="50">
        <v>21</v>
      </c>
      <c r="B24" s="50">
        <v>28400</v>
      </c>
      <c r="C24" s="50">
        <v>28700</v>
      </c>
      <c r="D24" s="50">
        <v>29900</v>
      </c>
      <c r="E24" s="50">
        <v>32400</v>
      </c>
      <c r="F24" s="50">
        <v>33000</v>
      </c>
      <c r="G24" s="50">
        <v>33400</v>
      </c>
      <c r="H24" s="50">
        <v>34300</v>
      </c>
      <c r="I24" s="50">
        <v>35200</v>
      </c>
      <c r="J24" s="50">
        <v>36200</v>
      </c>
      <c r="K24" s="50">
        <v>37300</v>
      </c>
      <c r="L24" s="50">
        <v>64100</v>
      </c>
      <c r="M24" s="50">
        <v>64400</v>
      </c>
      <c r="N24" s="50">
        <v>64700</v>
      </c>
      <c r="O24" s="50">
        <v>65000</v>
      </c>
      <c r="P24" s="50">
        <v>65500</v>
      </c>
      <c r="Q24" s="50">
        <v>65900</v>
      </c>
      <c r="R24" s="50">
        <v>66300</v>
      </c>
      <c r="S24" s="50">
        <v>66500</v>
      </c>
      <c r="T24" s="50">
        <v>67100</v>
      </c>
      <c r="U24" s="50">
        <v>68200</v>
      </c>
      <c r="V24" s="50">
        <v>100200</v>
      </c>
      <c r="W24" s="50">
        <v>101400</v>
      </c>
      <c r="X24" s="50">
        <v>102800</v>
      </c>
      <c r="Y24" s="50">
        <v>104100</v>
      </c>
      <c r="Z24" s="50">
        <v>107100</v>
      </c>
      <c r="AA24" s="50">
        <v>112100</v>
      </c>
      <c r="AB24" s="50">
        <v>112400</v>
      </c>
      <c r="AC24" s="52"/>
      <c r="AD24" s="52"/>
      <c r="AE24" s="52"/>
      <c r="AF24" s="52"/>
      <c r="AG24" s="52"/>
    </row>
    <row r="25" spans="1:33">
      <c r="A25" s="50">
        <v>22</v>
      </c>
      <c r="B25" s="50">
        <v>29300</v>
      </c>
      <c r="C25" s="50">
        <v>29600</v>
      </c>
      <c r="D25" s="50">
        <v>30800</v>
      </c>
      <c r="E25" s="50">
        <v>33400</v>
      </c>
      <c r="F25" s="50">
        <v>34000</v>
      </c>
      <c r="G25" s="50">
        <v>34400</v>
      </c>
      <c r="H25" s="50">
        <v>35300</v>
      </c>
      <c r="I25" s="50">
        <v>36300</v>
      </c>
      <c r="J25" s="50">
        <v>37300</v>
      </c>
      <c r="K25" s="50">
        <v>38400</v>
      </c>
      <c r="L25" s="50">
        <v>66000</v>
      </c>
      <c r="M25" s="50">
        <v>66300</v>
      </c>
      <c r="N25" s="50">
        <v>66600</v>
      </c>
      <c r="O25" s="50">
        <v>67000</v>
      </c>
      <c r="P25" s="50">
        <v>67500</v>
      </c>
      <c r="Q25" s="50">
        <v>67900</v>
      </c>
      <c r="R25" s="50">
        <v>68300</v>
      </c>
      <c r="S25" s="50">
        <v>68500</v>
      </c>
      <c r="T25" s="50">
        <v>69100</v>
      </c>
      <c r="U25" s="50">
        <v>70200</v>
      </c>
      <c r="V25" s="50">
        <v>103200</v>
      </c>
      <c r="W25" s="50">
        <v>104400</v>
      </c>
      <c r="X25" s="50">
        <v>105900</v>
      </c>
      <c r="Y25" s="50">
        <v>107200</v>
      </c>
      <c r="Z25" s="50">
        <v>110300</v>
      </c>
      <c r="AA25" s="50">
        <v>115500</v>
      </c>
      <c r="AB25" s="50">
        <v>115800</v>
      </c>
      <c r="AC25" s="52"/>
      <c r="AD25" s="52"/>
      <c r="AE25" s="52"/>
      <c r="AF25" s="52"/>
      <c r="AG25" s="52"/>
    </row>
    <row r="26" spans="1:33">
      <c r="A26" s="50">
        <v>23</v>
      </c>
      <c r="B26" s="50">
        <v>30200</v>
      </c>
      <c r="C26" s="50">
        <v>30500</v>
      </c>
      <c r="D26" s="50">
        <v>31700</v>
      </c>
      <c r="E26" s="50">
        <v>34400</v>
      </c>
      <c r="F26" s="50">
        <v>35000</v>
      </c>
      <c r="G26" s="50">
        <v>35400</v>
      </c>
      <c r="H26" s="50">
        <v>36400</v>
      </c>
      <c r="I26" s="50">
        <v>37400</v>
      </c>
      <c r="J26" s="50">
        <v>38400</v>
      </c>
      <c r="K26" s="50">
        <v>39600</v>
      </c>
      <c r="L26" s="50">
        <v>68000</v>
      </c>
      <c r="M26" s="50">
        <v>68300</v>
      </c>
      <c r="N26" s="50">
        <v>68600</v>
      </c>
      <c r="O26" s="50">
        <v>69000</v>
      </c>
      <c r="P26" s="50">
        <v>69500</v>
      </c>
      <c r="Q26" s="50">
        <v>69900</v>
      </c>
      <c r="R26" s="50">
        <v>70300</v>
      </c>
      <c r="S26" s="50">
        <v>70600</v>
      </c>
      <c r="T26" s="50">
        <v>71200</v>
      </c>
      <c r="U26" s="50">
        <v>72300</v>
      </c>
      <c r="V26" s="50">
        <v>106300</v>
      </c>
      <c r="W26" s="50">
        <v>107500</v>
      </c>
      <c r="X26" s="50">
        <v>109100</v>
      </c>
      <c r="Y26" s="50">
        <v>110400</v>
      </c>
      <c r="Z26" s="50">
        <v>113600</v>
      </c>
      <c r="AA26" s="50">
        <v>119000</v>
      </c>
      <c r="AB26" s="50">
        <v>119300</v>
      </c>
      <c r="AC26" s="52"/>
      <c r="AD26" s="52"/>
      <c r="AE26" s="52"/>
      <c r="AF26" s="52"/>
      <c r="AG26" s="52"/>
    </row>
    <row r="27" spans="1:33">
      <c r="A27" s="50">
        <v>24</v>
      </c>
      <c r="B27" s="50">
        <v>31100</v>
      </c>
      <c r="C27" s="50">
        <v>31400</v>
      </c>
      <c r="D27" s="50">
        <v>32700</v>
      </c>
      <c r="E27" s="50">
        <v>35400</v>
      </c>
      <c r="F27" s="50">
        <v>36100</v>
      </c>
      <c r="G27" s="50">
        <v>36500</v>
      </c>
      <c r="H27" s="50">
        <v>37500</v>
      </c>
      <c r="I27" s="50">
        <v>38500</v>
      </c>
      <c r="J27" s="50">
        <v>39600</v>
      </c>
      <c r="K27" s="50">
        <v>40800</v>
      </c>
      <c r="L27" s="50">
        <v>70000</v>
      </c>
      <c r="M27" s="50">
        <v>70300</v>
      </c>
      <c r="N27" s="50">
        <v>70700</v>
      </c>
      <c r="O27" s="50">
        <v>71100</v>
      </c>
      <c r="P27" s="50">
        <v>71600</v>
      </c>
      <c r="Q27" s="50">
        <v>72000</v>
      </c>
      <c r="R27" s="50">
        <v>72400</v>
      </c>
      <c r="S27" s="50">
        <v>72700</v>
      </c>
      <c r="T27" s="50">
        <v>73300</v>
      </c>
      <c r="U27" s="50">
        <v>74500</v>
      </c>
      <c r="V27" s="50">
        <v>109500</v>
      </c>
      <c r="W27" s="50">
        <v>110700</v>
      </c>
      <c r="X27" s="50">
        <v>112400</v>
      </c>
      <c r="Y27" s="50">
        <v>113700</v>
      </c>
      <c r="Z27" s="50">
        <v>117000</v>
      </c>
      <c r="AA27" s="50">
        <v>122600</v>
      </c>
      <c r="AB27" s="50">
        <v>122900</v>
      </c>
      <c r="AC27" s="52"/>
      <c r="AD27" s="52"/>
      <c r="AE27" s="52"/>
      <c r="AF27" s="52"/>
      <c r="AG27" s="52"/>
    </row>
    <row r="28" spans="1:33">
      <c r="A28" s="50">
        <v>25</v>
      </c>
      <c r="B28" s="50">
        <v>32000</v>
      </c>
      <c r="C28" s="50">
        <v>32300</v>
      </c>
      <c r="D28" s="50">
        <v>33700</v>
      </c>
      <c r="E28" s="50">
        <v>36500</v>
      </c>
      <c r="F28" s="50">
        <v>37200</v>
      </c>
      <c r="G28" s="50">
        <v>37600</v>
      </c>
      <c r="H28" s="50">
        <v>38600</v>
      </c>
      <c r="I28" s="50">
        <v>39700</v>
      </c>
      <c r="J28" s="50">
        <v>40800</v>
      </c>
      <c r="K28" s="50">
        <v>42000</v>
      </c>
      <c r="L28" s="50">
        <v>72100</v>
      </c>
      <c r="M28" s="50">
        <v>72400</v>
      </c>
      <c r="N28" s="50">
        <v>72800</v>
      </c>
      <c r="O28" s="50">
        <v>73200</v>
      </c>
      <c r="P28" s="50">
        <v>73700</v>
      </c>
      <c r="Q28" s="50">
        <v>74200</v>
      </c>
      <c r="R28" s="50">
        <v>74600</v>
      </c>
      <c r="S28" s="50">
        <v>74900</v>
      </c>
      <c r="T28" s="50">
        <v>75500</v>
      </c>
      <c r="U28" s="50">
        <v>76700</v>
      </c>
      <c r="V28" s="50">
        <v>112800</v>
      </c>
      <c r="W28" s="50">
        <v>114000</v>
      </c>
      <c r="X28" s="50">
        <v>115800</v>
      </c>
      <c r="Y28" s="50">
        <v>117100</v>
      </c>
      <c r="Z28" s="50">
        <v>120500</v>
      </c>
      <c r="AA28" s="50">
        <v>126300</v>
      </c>
      <c r="AB28" s="50">
        <v>126600</v>
      </c>
      <c r="AC28" s="52"/>
      <c r="AD28" s="52"/>
      <c r="AE28" s="52"/>
      <c r="AF28" s="52"/>
      <c r="AG28" s="52"/>
    </row>
    <row r="29" spans="1:33">
      <c r="A29" s="50">
        <v>26</v>
      </c>
      <c r="B29" s="50">
        <v>33000</v>
      </c>
      <c r="C29" s="50">
        <v>33300</v>
      </c>
      <c r="D29" s="50">
        <v>34700</v>
      </c>
      <c r="E29" s="50">
        <v>37600</v>
      </c>
      <c r="F29" s="50">
        <v>38300</v>
      </c>
      <c r="G29" s="50">
        <v>38700</v>
      </c>
      <c r="H29" s="50">
        <v>39800</v>
      </c>
      <c r="I29" s="50">
        <v>40900</v>
      </c>
      <c r="J29" s="50">
        <v>42000</v>
      </c>
      <c r="K29" s="50">
        <v>43300</v>
      </c>
      <c r="L29" s="50">
        <v>74300</v>
      </c>
      <c r="M29" s="50">
        <v>74600</v>
      </c>
      <c r="N29" s="50">
        <v>75000</v>
      </c>
      <c r="O29" s="50">
        <v>75400</v>
      </c>
      <c r="P29" s="50">
        <v>75900</v>
      </c>
      <c r="Q29" s="50">
        <v>76400</v>
      </c>
      <c r="R29" s="50">
        <v>76800</v>
      </c>
      <c r="S29" s="50">
        <v>77100</v>
      </c>
      <c r="T29" s="50">
        <v>77800</v>
      </c>
      <c r="U29" s="50">
        <v>79000</v>
      </c>
      <c r="V29" s="50">
        <v>116200</v>
      </c>
      <c r="W29" s="50">
        <v>117400</v>
      </c>
      <c r="X29" s="50">
        <v>119300</v>
      </c>
      <c r="Y29" s="50">
        <v>120600</v>
      </c>
      <c r="Z29" s="50">
        <v>124100</v>
      </c>
      <c r="AA29" s="50">
        <v>130100</v>
      </c>
      <c r="AB29" s="50">
        <v>130400</v>
      </c>
      <c r="AC29" s="52"/>
      <c r="AD29" s="52"/>
      <c r="AE29" s="52"/>
      <c r="AF29" s="52"/>
      <c r="AG29" s="52"/>
    </row>
    <row r="30" spans="1:33">
      <c r="A30" s="50">
        <v>27</v>
      </c>
      <c r="B30" s="50">
        <v>34000</v>
      </c>
      <c r="C30" s="50">
        <v>34300</v>
      </c>
      <c r="D30" s="50">
        <v>35700</v>
      </c>
      <c r="E30" s="50">
        <v>38700</v>
      </c>
      <c r="F30" s="50">
        <v>39400</v>
      </c>
      <c r="G30" s="50">
        <v>39900</v>
      </c>
      <c r="H30" s="50">
        <v>41000</v>
      </c>
      <c r="I30" s="50">
        <v>42100</v>
      </c>
      <c r="J30" s="50">
        <v>43300</v>
      </c>
      <c r="K30" s="50">
        <v>44600</v>
      </c>
      <c r="L30" s="50">
        <v>76500</v>
      </c>
      <c r="M30" s="50">
        <v>76800</v>
      </c>
      <c r="N30" s="50">
        <v>77300</v>
      </c>
      <c r="O30" s="50">
        <v>77700</v>
      </c>
      <c r="P30" s="50">
        <v>78200</v>
      </c>
      <c r="Q30" s="50">
        <v>78700</v>
      </c>
      <c r="R30" s="50">
        <v>79100</v>
      </c>
      <c r="S30" s="50">
        <v>79400</v>
      </c>
      <c r="T30" s="50">
        <v>80100</v>
      </c>
      <c r="U30" s="50">
        <v>81400</v>
      </c>
      <c r="V30" s="50">
        <v>119700</v>
      </c>
      <c r="W30" s="50">
        <v>120900</v>
      </c>
      <c r="X30" s="50">
        <v>122900</v>
      </c>
      <c r="Y30" s="50">
        <v>124200</v>
      </c>
      <c r="Z30" s="50">
        <v>127800</v>
      </c>
      <c r="AA30" s="50">
        <v>134000</v>
      </c>
      <c r="AB30" s="50">
        <v>134300</v>
      </c>
      <c r="AC30" s="52"/>
      <c r="AD30" s="52"/>
      <c r="AE30" s="52"/>
      <c r="AF30" s="52"/>
      <c r="AG30" s="52"/>
    </row>
    <row r="31" spans="1:33">
      <c r="A31" s="50">
        <v>28</v>
      </c>
      <c r="B31" s="50">
        <v>35000</v>
      </c>
      <c r="C31" s="50">
        <v>35300</v>
      </c>
      <c r="D31" s="50">
        <v>36800</v>
      </c>
      <c r="E31" s="50">
        <v>39900</v>
      </c>
      <c r="F31" s="50">
        <v>40600</v>
      </c>
      <c r="G31" s="50">
        <v>41100</v>
      </c>
      <c r="H31" s="50">
        <v>42200</v>
      </c>
      <c r="I31" s="50">
        <v>43400</v>
      </c>
      <c r="J31" s="50">
        <v>44600</v>
      </c>
      <c r="K31" s="50">
        <v>45900</v>
      </c>
      <c r="L31" s="50">
        <v>78800</v>
      </c>
      <c r="M31" s="50">
        <v>79100</v>
      </c>
      <c r="N31" s="50">
        <v>79600</v>
      </c>
      <c r="O31" s="50">
        <v>80000</v>
      </c>
      <c r="P31" s="50">
        <v>80500</v>
      </c>
      <c r="Q31" s="50">
        <v>81100</v>
      </c>
      <c r="R31" s="50">
        <v>81500</v>
      </c>
      <c r="S31" s="50">
        <v>81800</v>
      </c>
      <c r="T31" s="50">
        <v>82500</v>
      </c>
      <c r="U31" s="50">
        <v>83800</v>
      </c>
      <c r="V31" s="50">
        <v>123300</v>
      </c>
      <c r="W31" s="50">
        <v>124500</v>
      </c>
      <c r="X31" s="50">
        <v>126600</v>
      </c>
      <c r="Y31" s="50">
        <v>127900</v>
      </c>
      <c r="Z31" s="50">
        <v>131600</v>
      </c>
      <c r="AA31" s="50">
        <v>138000</v>
      </c>
      <c r="AB31" s="50">
        <v>138300</v>
      </c>
      <c r="AC31" s="52"/>
      <c r="AD31" s="52"/>
      <c r="AE31" s="52"/>
      <c r="AF31" s="52"/>
      <c r="AG31" s="52"/>
    </row>
    <row r="32" spans="1:33">
      <c r="A32" s="50">
        <v>29</v>
      </c>
      <c r="B32" s="50">
        <v>36100</v>
      </c>
      <c r="C32" s="50">
        <v>36400</v>
      </c>
      <c r="D32" s="50">
        <v>37900</v>
      </c>
      <c r="E32" s="50">
        <v>41100</v>
      </c>
      <c r="F32" s="50">
        <v>41800</v>
      </c>
      <c r="G32" s="50">
        <v>42300</v>
      </c>
      <c r="H32" s="50">
        <v>43500</v>
      </c>
      <c r="I32" s="50">
        <v>44700</v>
      </c>
      <c r="J32" s="50">
        <v>45900</v>
      </c>
      <c r="K32" s="50">
        <v>47300</v>
      </c>
      <c r="L32" s="50">
        <v>81200</v>
      </c>
      <c r="M32" s="50">
        <v>81500</v>
      </c>
      <c r="N32" s="50">
        <v>82000</v>
      </c>
      <c r="O32" s="50">
        <v>82400</v>
      </c>
      <c r="P32" s="50">
        <v>82900</v>
      </c>
      <c r="Q32" s="50">
        <v>83500</v>
      </c>
      <c r="R32" s="50">
        <v>83900</v>
      </c>
      <c r="S32" s="50">
        <v>84300</v>
      </c>
      <c r="T32" s="50">
        <v>85000</v>
      </c>
      <c r="U32" s="50">
        <v>86300</v>
      </c>
      <c r="V32" s="50">
        <v>127000</v>
      </c>
      <c r="W32" s="50">
        <v>128200</v>
      </c>
      <c r="X32" s="50">
        <v>130400</v>
      </c>
      <c r="Y32" s="50">
        <v>131700</v>
      </c>
      <c r="Z32" s="50">
        <v>135500</v>
      </c>
      <c r="AA32" s="50">
        <v>142100</v>
      </c>
      <c r="AB32" s="50">
        <v>142400</v>
      </c>
      <c r="AC32" s="52"/>
      <c r="AD32" s="52"/>
      <c r="AE32" s="52"/>
      <c r="AF32" s="52"/>
      <c r="AG32" s="52"/>
    </row>
    <row r="33" spans="1:33">
      <c r="A33" s="50">
        <v>30</v>
      </c>
      <c r="B33" s="50">
        <v>37200</v>
      </c>
      <c r="C33" s="50">
        <v>37500</v>
      </c>
      <c r="D33" s="50">
        <v>39000</v>
      </c>
      <c r="E33" s="50">
        <v>42300</v>
      </c>
      <c r="F33" s="50">
        <v>43100</v>
      </c>
      <c r="G33" s="50">
        <v>43600</v>
      </c>
      <c r="H33" s="50">
        <v>44800</v>
      </c>
      <c r="I33" s="50">
        <v>46000</v>
      </c>
      <c r="J33" s="50">
        <v>47300</v>
      </c>
      <c r="K33" s="50">
        <v>48700</v>
      </c>
      <c r="L33" s="50">
        <v>83600</v>
      </c>
      <c r="M33" s="50">
        <v>83900</v>
      </c>
      <c r="N33" s="50">
        <v>84500</v>
      </c>
      <c r="O33" s="50">
        <v>84900</v>
      </c>
      <c r="P33" s="50">
        <v>85400</v>
      </c>
      <c r="Q33" s="50">
        <v>86000</v>
      </c>
      <c r="R33" s="50">
        <v>86400</v>
      </c>
      <c r="S33" s="50">
        <v>86800</v>
      </c>
      <c r="T33" s="50">
        <v>87600</v>
      </c>
      <c r="U33" s="50">
        <v>88900</v>
      </c>
      <c r="V33" s="50">
        <v>130800</v>
      </c>
      <c r="W33" s="50">
        <v>132000</v>
      </c>
      <c r="X33" s="50">
        <v>134300</v>
      </c>
      <c r="Y33" s="50">
        <v>135700</v>
      </c>
      <c r="Z33" s="50">
        <v>139600</v>
      </c>
      <c r="AA33" s="50">
        <v>146400</v>
      </c>
      <c r="AB33" s="50">
        <v>146700</v>
      </c>
      <c r="AC33" s="52"/>
      <c r="AD33" s="52"/>
      <c r="AE33" s="52"/>
      <c r="AF33" s="52"/>
      <c r="AG33" s="52"/>
    </row>
    <row r="34" spans="1:33">
      <c r="A34" s="50">
        <v>31</v>
      </c>
      <c r="B34" s="50">
        <v>38300</v>
      </c>
      <c r="C34" s="50">
        <v>38600</v>
      </c>
      <c r="D34" s="50">
        <v>40200</v>
      </c>
      <c r="E34" s="50">
        <v>43600</v>
      </c>
      <c r="F34" s="50">
        <v>44400</v>
      </c>
      <c r="G34" s="50">
        <v>44900</v>
      </c>
      <c r="H34" s="50">
        <v>46100</v>
      </c>
      <c r="I34" s="50">
        <v>47400</v>
      </c>
      <c r="J34" s="50">
        <v>48700</v>
      </c>
      <c r="K34" s="50">
        <v>50200</v>
      </c>
      <c r="L34" s="50">
        <v>86100</v>
      </c>
      <c r="M34" s="50">
        <v>86400</v>
      </c>
      <c r="N34" s="50">
        <v>87000</v>
      </c>
      <c r="O34" s="50">
        <v>87400</v>
      </c>
      <c r="P34" s="50">
        <v>88000</v>
      </c>
      <c r="Q34" s="50">
        <v>88600</v>
      </c>
      <c r="R34" s="50">
        <v>89000</v>
      </c>
      <c r="S34" s="50">
        <v>89400</v>
      </c>
      <c r="T34" s="50">
        <v>90200</v>
      </c>
      <c r="U34" s="50">
        <v>91600</v>
      </c>
      <c r="V34" s="50">
        <v>134700</v>
      </c>
      <c r="W34" s="50">
        <v>136000</v>
      </c>
      <c r="X34" s="50">
        <v>138300</v>
      </c>
      <c r="Y34" s="50">
        <v>139800</v>
      </c>
      <c r="Z34" s="50">
        <v>143800</v>
      </c>
      <c r="AA34" s="50">
        <v>150800</v>
      </c>
      <c r="AB34" s="50">
        <v>151100</v>
      </c>
      <c r="AC34" s="52"/>
      <c r="AD34" s="52"/>
      <c r="AE34" s="52"/>
      <c r="AF34" s="52"/>
      <c r="AG34" s="52"/>
    </row>
    <row r="35" spans="1:33">
      <c r="A35" s="50">
        <v>32</v>
      </c>
      <c r="B35" s="50">
        <v>39400</v>
      </c>
      <c r="C35" s="50">
        <v>39800</v>
      </c>
      <c r="D35" s="50">
        <v>41400</v>
      </c>
      <c r="E35" s="50">
        <v>44900</v>
      </c>
      <c r="F35" s="50">
        <v>45700</v>
      </c>
      <c r="G35" s="50">
        <v>46200</v>
      </c>
      <c r="H35" s="50">
        <v>47500</v>
      </c>
      <c r="I35" s="50">
        <v>48800</v>
      </c>
      <c r="J35" s="50">
        <v>50200</v>
      </c>
      <c r="K35" s="50">
        <v>51700</v>
      </c>
      <c r="L35" s="50">
        <v>88700</v>
      </c>
      <c r="M35" s="50">
        <v>89000</v>
      </c>
      <c r="N35" s="50">
        <v>89600</v>
      </c>
      <c r="O35" s="50">
        <v>90000</v>
      </c>
      <c r="P35" s="50">
        <v>90600</v>
      </c>
      <c r="Q35" s="50">
        <v>91300</v>
      </c>
      <c r="R35" s="50">
        <v>91700</v>
      </c>
      <c r="S35" s="50">
        <v>92100</v>
      </c>
      <c r="T35" s="50">
        <v>92900</v>
      </c>
      <c r="U35" s="50">
        <v>94300</v>
      </c>
      <c r="V35" s="50">
        <v>138700</v>
      </c>
      <c r="W35" s="50">
        <v>140100</v>
      </c>
      <c r="X35" s="50">
        <v>142400</v>
      </c>
      <c r="Y35" s="50">
        <v>144000</v>
      </c>
      <c r="Z35" s="50">
        <v>148100</v>
      </c>
      <c r="AA35" s="50">
        <v>155300</v>
      </c>
      <c r="AB35" s="50">
        <v>155600</v>
      </c>
      <c r="AC35" s="52"/>
      <c r="AD35" s="52"/>
      <c r="AE35" s="52"/>
      <c r="AF35" s="52"/>
      <c r="AG35" s="52"/>
    </row>
    <row r="36" spans="1:33">
      <c r="A36" s="50">
        <v>33</v>
      </c>
      <c r="B36" s="50">
        <v>40600</v>
      </c>
      <c r="C36" s="50">
        <v>41000</v>
      </c>
      <c r="D36" s="50">
        <v>42600</v>
      </c>
      <c r="E36" s="50">
        <v>46200</v>
      </c>
      <c r="F36" s="50">
        <v>47100</v>
      </c>
      <c r="G36" s="50">
        <v>47600</v>
      </c>
      <c r="H36" s="50">
        <v>48900</v>
      </c>
      <c r="I36" s="50">
        <v>50300</v>
      </c>
      <c r="J36" s="50">
        <v>51700</v>
      </c>
      <c r="K36" s="50">
        <v>53300</v>
      </c>
      <c r="L36" s="50">
        <v>91400</v>
      </c>
      <c r="M36" s="50">
        <v>91700</v>
      </c>
      <c r="N36" s="50">
        <v>92300</v>
      </c>
      <c r="O36" s="50">
        <v>92700</v>
      </c>
      <c r="P36" s="50">
        <v>93300</v>
      </c>
      <c r="Q36" s="50">
        <v>94000</v>
      </c>
      <c r="R36" s="50">
        <v>94500</v>
      </c>
      <c r="S36" s="50">
        <v>94900</v>
      </c>
      <c r="T36" s="50">
        <v>95700</v>
      </c>
      <c r="U36" s="50">
        <v>97100</v>
      </c>
      <c r="V36" s="50">
        <v>142900</v>
      </c>
      <c r="W36" s="50">
        <v>144300</v>
      </c>
      <c r="X36" s="50">
        <v>146700</v>
      </c>
      <c r="Y36" s="50">
        <v>148300</v>
      </c>
      <c r="Z36" s="50">
        <v>152500</v>
      </c>
      <c r="AA36" s="50">
        <v>160000</v>
      </c>
      <c r="AB36" s="50">
        <v>160300</v>
      </c>
      <c r="AC36" s="52"/>
      <c r="AD36" s="52"/>
      <c r="AE36" s="52"/>
      <c r="AF36" s="52"/>
      <c r="AG36" s="52"/>
    </row>
    <row r="37" spans="1:33">
      <c r="A37" s="50">
        <v>34</v>
      </c>
      <c r="B37" s="50">
        <v>41800</v>
      </c>
      <c r="C37" s="50">
        <v>42200</v>
      </c>
      <c r="D37" s="50">
        <v>43900</v>
      </c>
      <c r="E37" s="50">
        <v>47600</v>
      </c>
      <c r="F37" s="50">
        <v>48500</v>
      </c>
      <c r="G37" s="50">
        <v>49000</v>
      </c>
      <c r="H37" s="50">
        <v>50400</v>
      </c>
      <c r="I37" s="50">
        <v>51800</v>
      </c>
      <c r="J37" s="50">
        <v>53300</v>
      </c>
      <c r="K37" s="50">
        <v>54900</v>
      </c>
      <c r="L37" s="50">
        <v>94100</v>
      </c>
      <c r="M37" s="50">
        <v>94500</v>
      </c>
      <c r="N37" s="50">
        <v>95100</v>
      </c>
      <c r="O37" s="50">
        <v>95500</v>
      </c>
      <c r="P37" s="50">
        <v>96100</v>
      </c>
      <c r="Q37" s="50">
        <v>96800</v>
      </c>
      <c r="R37" s="50">
        <v>97300</v>
      </c>
      <c r="S37" s="50">
        <v>97700</v>
      </c>
      <c r="T37" s="50">
        <v>98600</v>
      </c>
      <c r="U37" s="50">
        <v>100000</v>
      </c>
      <c r="V37" s="50">
        <v>147200</v>
      </c>
      <c r="W37" s="50">
        <v>148600</v>
      </c>
      <c r="X37" s="50">
        <v>151100</v>
      </c>
      <c r="Y37" s="50">
        <v>152700</v>
      </c>
      <c r="Z37" s="50">
        <v>157100</v>
      </c>
      <c r="AA37" s="50">
        <v>164800</v>
      </c>
      <c r="AB37" s="50">
        <v>165100</v>
      </c>
      <c r="AC37" s="52"/>
      <c r="AD37" s="52"/>
      <c r="AE37" s="52"/>
      <c r="AF37" s="52"/>
      <c r="AG37" s="52"/>
    </row>
    <row r="38" spans="1:33">
      <c r="A38" s="50">
        <v>35</v>
      </c>
      <c r="B38" s="50">
        <v>43100</v>
      </c>
      <c r="C38" s="50">
        <v>43500</v>
      </c>
      <c r="D38" s="50">
        <v>45200</v>
      </c>
      <c r="E38" s="50">
        <v>49000</v>
      </c>
      <c r="F38" s="50">
        <v>50000</v>
      </c>
      <c r="G38" s="50">
        <v>50500</v>
      </c>
      <c r="H38" s="50">
        <v>51900</v>
      </c>
      <c r="I38" s="50">
        <v>53400</v>
      </c>
      <c r="J38" s="50">
        <v>54900</v>
      </c>
      <c r="K38" s="50">
        <v>56500</v>
      </c>
      <c r="L38" s="50">
        <v>96900</v>
      </c>
      <c r="M38" s="50">
        <v>97300</v>
      </c>
      <c r="N38" s="50">
        <v>98000</v>
      </c>
      <c r="O38" s="50">
        <v>98400</v>
      </c>
      <c r="P38" s="50">
        <v>99000</v>
      </c>
      <c r="Q38" s="50">
        <v>99700</v>
      </c>
      <c r="R38" s="50">
        <v>100200</v>
      </c>
      <c r="S38" s="50">
        <v>100600</v>
      </c>
      <c r="T38" s="50">
        <v>101600</v>
      </c>
      <c r="U38" s="50">
        <v>103000</v>
      </c>
      <c r="V38" s="50">
        <v>151600</v>
      </c>
      <c r="W38" s="50">
        <v>153100</v>
      </c>
      <c r="X38" s="50">
        <v>155600</v>
      </c>
      <c r="Y38" s="50">
        <v>157300</v>
      </c>
      <c r="Z38" s="50">
        <v>161800</v>
      </c>
      <c r="AA38" s="50">
        <v>169700</v>
      </c>
      <c r="AB38" s="50">
        <v>170100</v>
      </c>
      <c r="AC38" s="52"/>
      <c r="AD38" s="52"/>
      <c r="AE38" s="52"/>
      <c r="AF38" s="52"/>
      <c r="AG38" s="52"/>
    </row>
    <row r="39" spans="1:33">
      <c r="A39" s="50">
        <v>36</v>
      </c>
      <c r="B39" s="50">
        <v>44400</v>
      </c>
      <c r="C39" s="50">
        <v>44800</v>
      </c>
      <c r="D39" s="50">
        <v>46600</v>
      </c>
      <c r="E39" s="50">
        <v>50500</v>
      </c>
      <c r="F39" s="50">
        <v>51500</v>
      </c>
      <c r="G39" s="50">
        <v>52000</v>
      </c>
      <c r="H39" s="50">
        <v>53500</v>
      </c>
      <c r="I39" s="50">
        <v>55000</v>
      </c>
      <c r="J39" s="50">
        <v>56500</v>
      </c>
      <c r="K39" s="50">
        <v>58200</v>
      </c>
      <c r="L39" s="50">
        <v>99800</v>
      </c>
      <c r="M39" s="50">
        <v>100200</v>
      </c>
      <c r="N39" s="50">
        <v>100900</v>
      </c>
      <c r="O39" s="50">
        <v>101400</v>
      </c>
      <c r="P39" s="50">
        <v>102000</v>
      </c>
      <c r="Q39" s="50">
        <v>102700</v>
      </c>
      <c r="R39" s="50">
        <v>103200</v>
      </c>
      <c r="S39" s="50">
        <v>103600</v>
      </c>
      <c r="T39" s="50">
        <v>104600</v>
      </c>
      <c r="U39" s="50">
        <v>106100</v>
      </c>
      <c r="V39" s="50">
        <v>156100</v>
      </c>
      <c r="W39" s="50">
        <v>157700</v>
      </c>
      <c r="X39" s="50">
        <v>160300</v>
      </c>
      <c r="Y39" s="50">
        <v>162000</v>
      </c>
      <c r="Z39" s="50">
        <v>166700</v>
      </c>
      <c r="AA39" s="50">
        <v>174800</v>
      </c>
      <c r="AB39" s="50">
        <v>175200</v>
      </c>
      <c r="AC39" s="52"/>
      <c r="AD39" s="52"/>
      <c r="AE39" s="52"/>
      <c r="AF39" s="52"/>
      <c r="AG39" s="52"/>
    </row>
    <row r="40" spans="1:33">
      <c r="A40" s="50">
        <v>37</v>
      </c>
      <c r="B40" s="50">
        <v>45700</v>
      </c>
      <c r="C40" s="50">
        <v>46100</v>
      </c>
      <c r="D40" s="50">
        <v>48000</v>
      </c>
      <c r="E40" s="50">
        <v>52000</v>
      </c>
      <c r="F40" s="50">
        <v>53000</v>
      </c>
      <c r="G40" s="50">
        <v>53600</v>
      </c>
      <c r="H40" s="50">
        <v>55100</v>
      </c>
      <c r="I40" s="50">
        <v>56700</v>
      </c>
      <c r="J40" s="50">
        <v>58200</v>
      </c>
      <c r="K40" s="50">
        <v>59900</v>
      </c>
      <c r="L40" s="50">
        <v>102800</v>
      </c>
      <c r="M40" s="50">
        <v>103200</v>
      </c>
      <c r="N40" s="50">
        <v>103900</v>
      </c>
      <c r="O40" s="50">
        <v>104400</v>
      </c>
      <c r="P40" s="50">
        <v>105100</v>
      </c>
      <c r="Q40" s="50">
        <v>105800</v>
      </c>
      <c r="R40" s="50">
        <v>106300</v>
      </c>
      <c r="S40" s="50">
        <v>106700</v>
      </c>
      <c r="T40" s="50">
        <v>107700</v>
      </c>
      <c r="U40" s="50">
        <v>109300</v>
      </c>
      <c r="V40" s="50">
        <v>160800</v>
      </c>
      <c r="W40" s="50">
        <v>162400</v>
      </c>
      <c r="X40" s="50">
        <v>165100</v>
      </c>
      <c r="Y40" s="50">
        <v>166900</v>
      </c>
      <c r="Z40" s="50">
        <v>171700</v>
      </c>
      <c r="AA40" s="50">
        <v>180000</v>
      </c>
      <c r="AB40" s="50">
        <v>180500</v>
      </c>
      <c r="AC40" s="52"/>
      <c r="AD40" s="52"/>
      <c r="AE40" s="52"/>
      <c r="AF40" s="52"/>
      <c r="AG40" s="52"/>
    </row>
    <row r="41" spans="1:33">
      <c r="A41" s="50">
        <v>38</v>
      </c>
      <c r="B41" s="50">
        <v>47100</v>
      </c>
      <c r="C41" s="50">
        <v>47500</v>
      </c>
      <c r="D41" s="50">
        <v>49400</v>
      </c>
      <c r="E41" s="50">
        <v>53600</v>
      </c>
      <c r="F41" s="50">
        <v>54600</v>
      </c>
      <c r="G41" s="50">
        <v>55200</v>
      </c>
      <c r="H41" s="50">
        <v>56800</v>
      </c>
      <c r="I41" s="50">
        <v>58400</v>
      </c>
      <c r="J41" s="50">
        <v>59900</v>
      </c>
      <c r="K41" s="50">
        <v>61700</v>
      </c>
      <c r="L41" s="50">
        <v>105900</v>
      </c>
      <c r="M41" s="50">
        <v>106300</v>
      </c>
      <c r="N41" s="50">
        <v>107000</v>
      </c>
      <c r="O41" s="50">
        <v>107500</v>
      </c>
      <c r="P41" s="50">
        <v>108300</v>
      </c>
      <c r="Q41" s="50">
        <v>109000</v>
      </c>
      <c r="R41" s="50">
        <v>109500</v>
      </c>
      <c r="S41" s="50">
        <v>109900</v>
      </c>
      <c r="T41" s="50">
        <v>110900</v>
      </c>
      <c r="U41" s="50">
        <v>112600</v>
      </c>
      <c r="V41" s="50">
        <v>165600</v>
      </c>
      <c r="W41" s="50">
        <v>167300</v>
      </c>
      <c r="X41" s="50">
        <v>170100</v>
      </c>
      <c r="Y41" s="50">
        <v>171900</v>
      </c>
      <c r="Z41" s="50">
        <v>176900</v>
      </c>
      <c r="AA41" s="50">
        <v>185400</v>
      </c>
      <c r="AB41" s="50">
        <v>185900</v>
      </c>
      <c r="AC41" s="52"/>
      <c r="AD41" s="52"/>
      <c r="AE41" s="52"/>
      <c r="AF41" s="52"/>
      <c r="AG41" s="52"/>
    </row>
    <row r="42" spans="1:33">
      <c r="A42" s="50">
        <v>39</v>
      </c>
      <c r="B42" s="50">
        <v>48500</v>
      </c>
      <c r="C42" s="50">
        <v>48900</v>
      </c>
      <c r="D42" s="50">
        <v>50900</v>
      </c>
      <c r="E42" s="50">
        <v>55200</v>
      </c>
      <c r="F42" s="50">
        <v>56200</v>
      </c>
      <c r="G42" s="50">
        <v>56900</v>
      </c>
      <c r="H42" s="50">
        <v>58500</v>
      </c>
      <c r="I42" s="50">
        <v>60200</v>
      </c>
      <c r="J42" s="50">
        <v>61700</v>
      </c>
      <c r="K42" s="50">
        <v>63600</v>
      </c>
      <c r="L42" s="50">
        <v>109100</v>
      </c>
      <c r="M42" s="50">
        <v>109500</v>
      </c>
      <c r="N42" s="50">
        <v>110200</v>
      </c>
      <c r="O42" s="50">
        <v>110700</v>
      </c>
      <c r="P42" s="50">
        <v>111500</v>
      </c>
      <c r="Q42" s="50">
        <v>112300</v>
      </c>
      <c r="R42" s="50">
        <v>112800</v>
      </c>
      <c r="S42" s="50">
        <v>113200</v>
      </c>
      <c r="T42" s="50">
        <v>114200</v>
      </c>
      <c r="U42" s="50">
        <v>116000</v>
      </c>
      <c r="V42" s="50">
        <v>170600</v>
      </c>
      <c r="W42" s="50">
        <v>172300</v>
      </c>
      <c r="X42" s="50">
        <v>175200</v>
      </c>
      <c r="Y42" s="50">
        <v>177100</v>
      </c>
      <c r="Z42" s="50">
        <v>182200</v>
      </c>
      <c r="AA42" s="50">
        <v>191000</v>
      </c>
      <c r="AB42" s="50">
        <v>191500</v>
      </c>
      <c r="AC42" s="52"/>
      <c r="AD42" s="52"/>
      <c r="AE42" s="52"/>
      <c r="AF42" s="52"/>
      <c r="AG42" s="52"/>
    </row>
    <row r="43" spans="1:33">
      <c r="A43" s="50">
        <v>40</v>
      </c>
      <c r="B43" s="50">
        <v>50000</v>
      </c>
      <c r="C43" s="50">
        <v>50400</v>
      </c>
      <c r="D43" s="50">
        <v>52400</v>
      </c>
      <c r="E43" s="50">
        <v>56900</v>
      </c>
      <c r="F43" s="50">
        <v>57900</v>
      </c>
      <c r="G43" s="50">
        <v>58600</v>
      </c>
      <c r="H43" s="50">
        <v>60300</v>
      </c>
      <c r="I43" s="50">
        <v>62000</v>
      </c>
      <c r="J43" s="50">
        <v>63600</v>
      </c>
      <c r="K43" s="50">
        <v>65500</v>
      </c>
      <c r="L43" s="50">
        <v>112400</v>
      </c>
      <c r="M43" s="50">
        <v>112800</v>
      </c>
      <c r="N43" s="50">
        <v>113500</v>
      </c>
      <c r="O43" s="50">
        <v>114000</v>
      </c>
      <c r="P43" s="50">
        <v>114800</v>
      </c>
      <c r="Q43" s="50">
        <v>115700</v>
      </c>
      <c r="R43" s="50">
        <v>116200</v>
      </c>
      <c r="S43" s="50">
        <v>116600</v>
      </c>
      <c r="T43" s="50">
        <v>117600</v>
      </c>
      <c r="U43" s="50">
        <v>119500</v>
      </c>
      <c r="V43" s="50">
        <v>175700</v>
      </c>
      <c r="W43" s="50">
        <v>177500</v>
      </c>
      <c r="X43" s="50">
        <v>180500</v>
      </c>
      <c r="Y43" s="50">
        <v>182400</v>
      </c>
      <c r="Z43" s="50">
        <v>187700</v>
      </c>
      <c r="AA43" s="50">
        <v>196700</v>
      </c>
      <c r="AB43" s="50">
        <v>197200</v>
      </c>
      <c r="AC43" s="52"/>
      <c r="AD43" s="52"/>
      <c r="AE43" s="52"/>
      <c r="AF43" s="52"/>
      <c r="AG43" s="52"/>
    </row>
  </sheetData>
  <sheetProtection password="CA41" sheet="1" objects="1" scenarios="1" selectLockedCells="1"/>
  <mergeCells count="5">
    <mergeCell ref="E1:K1"/>
    <mergeCell ref="L1:U1"/>
    <mergeCell ref="V1:AB1"/>
    <mergeCell ref="B1:D1"/>
    <mergeCell ref="AC1:AG1"/>
  </mergeCells>
  <dataValidations count="1">
    <dataValidation type="list" allowBlank="1" showInputMessage="1" showErrorMessage="1" sqref="I1">
      <formula1>A1:A24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J18"/>
  <sheetViews>
    <sheetView workbookViewId="0">
      <selection activeCell="J18" sqref="J18"/>
    </sheetView>
  </sheetViews>
  <sheetFormatPr defaultRowHeight="15"/>
  <cols>
    <col min="1" max="1" width="9.140625" style="5"/>
    <col min="2" max="2" width="17.7109375" style="5" bestFit="1" customWidth="1"/>
    <col min="3" max="16384" width="9.140625" style="5"/>
  </cols>
  <sheetData>
    <row r="1" spans="1:10">
      <c r="A1" s="47" t="s">
        <v>75</v>
      </c>
      <c r="B1" s="47" t="s">
        <v>76</v>
      </c>
      <c r="C1" s="47" t="s">
        <v>97</v>
      </c>
      <c r="D1" s="47" t="s">
        <v>98</v>
      </c>
      <c r="E1" s="47" t="s">
        <v>99</v>
      </c>
      <c r="F1" s="47" t="s">
        <v>77</v>
      </c>
      <c r="G1" s="47" t="s">
        <v>78</v>
      </c>
      <c r="I1" s="48"/>
    </row>
    <row r="2" spans="1:10">
      <c r="A2" s="47">
        <v>1</v>
      </c>
      <c r="B2" s="47" t="s">
        <v>79</v>
      </c>
      <c r="C2" s="47">
        <v>1300</v>
      </c>
      <c r="D2" s="47">
        <v>700</v>
      </c>
      <c r="E2" s="47">
        <v>600</v>
      </c>
      <c r="F2" s="47">
        <v>400</v>
      </c>
      <c r="G2" s="47">
        <v>250</v>
      </c>
      <c r="I2" s="48"/>
    </row>
    <row r="3" spans="1:10">
      <c r="A3" s="47">
        <v>2</v>
      </c>
      <c r="B3" s="47" t="s">
        <v>80</v>
      </c>
      <c r="C3" s="47">
        <v>1500</v>
      </c>
      <c r="D3" s="47">
        <v>1000</v>
      </c>
      <c r="E3" s="47">
        <v>700</v>
      </c>
      <c r="F3" s="47">
        <v>450</v>
      </c>
      <c r="G3" s="47">
        <v>300</v>
      </c>
      <c r="I3" s="48"/>
    </row>
    <row r="4" spans="1:10">
      <c r="A4" s="47">
        <v>3</v>
      </c>
      <c r="B4" s="47" t="s">
        <v>81</v>
      </c>
      <c r="C4" s="47">
        <v>1800</v>
      </c>
      <c r="D4" s="47">
        <v>1200</v>
      </c>
      <c r="E4" s="47">
        <v>800</v>
      </c>
      <c r="F4" s="47">
        <v>500</v>
      </c>
      <c r="G4" s="47">
        <v>350</v>
      </c>
      <c r="I4" s="48"/>
    </row>
    <row r="5" spans="1:10">
      <c r="A5" s="47">
        <v>4</v>
      </c>
      <c r="B5" s="47" t="s">
        <v>82</v>
      </c>
      <c r="C5" s="47">
        <v>2100</v>
      </c>
      <c r="D5" s="47">
        <v>1400</v>
      </c>
      <c r="E5" s="47">
        <v>1000</v>
      </c>
      <c r="F5" s="47">
        <v>700</v>
      </c>
      <c r="G5" s="47">
        <v>400</v>
      </c>
      <c r="I5" s="48"/>
    </row>
    <row r="6" spans="1:10">
      <c r="A6" s="47">
        <v>5</v>
      </c>
      <c r="B6" s="47" t="s">
        <v>83</v>
      </c>
      <c r="C6" s="47">
        <v>2600</v>
      </c>
      <c r="D6" s="47">
        <v>1700</v>
      </c>
      <c r="E6" s="47">
        <v>1200</v>
      </c>
      <c r="F6" s="47">
        <v>800</v>
      </c>
      <c r="G6" s="47">
        <v>400</v>
      </c>
      <c r="I6" s="48"/>
    </row>
    <row r="7" spans="1:10">
      <c r="A7" s="47">
        <v>6</v>
      </c>
      <c r="B7" s="47" t="s">
        <v>84</v>
      </c>
      <c r="C7" s="47">
        <v>3100</v>
      </c>
      <c r="D7" s="47">
        <v>2000</v>
      </c>
      <c r="E7" s="47">
        <v>1500</v>
      </c>
      <c r="F7" s="47">
        <v>1000</v>
      </c>
      <c r="G7" s="47">
        <v>450</v>
      </c>
      <c r="J7" s="49"/>
    </row>
    <row r="8" spans="1:10">
      <c r="A8" s="47">
        <v>7</v>
      </c>
      <c r="B8" s="47" t="s">
        <v>85</v>
      </c>
      <c r="C8" s="47">
        <v>3600</v>
      </c>
      <c r="D8" s="47">
        <v>2300</v>
      </c>
      <c r="E8" s="47">
        <v>1700</v>
      </c>
      <c r="F8" s="47">
        <v>1200</v>
      </c>
      <c r="G8" s="47">
        <v>500</v>
      </c>
    </row>
    <row r="9" spans="1:10">
      <c r="A9" s="47">
        <v>8</v>
      </c>
      <c r="B9" s="47" t="s">
        <v>86</v>
      </c>
      <c r="C9" s="47">
        <v>4200</v>
      </c>
      <c r="D9" s="47">
        <v>2600</v>
      </c>
      <c r="E9" s="47">
        <v>1800</v>
      </c>
      <c r="F9" s="47">
        <v>1500</v>
      </c>
      <c r="G9" s="47">
        <v>550</v>
      </c>
    </row>
    <row r="10" spans="1:10">
      <c r="A10" s="47">
        <v>9</v>
      </c>
      <c r="B10" s="47" t="s">
        <v>87</v>
      </c>
      <c r="C10" s="47">
        <v>4700</v>
      </c>
      <c r="D10" s="47">
        <v>3000</v>
      </c>
      <c r="E10" s="47">
        <v>2300</v>
      </c>
      <c r="F10" s="47">
        <v>1700</v>
      </c>
      <c r="G10" s="47">
        <v>600</v>
      </c>
    </row>
    <row r="11" spans="1:10">
      <c r="A11" s="47">
        <v>10</v>
      </c>
      <c r="B11" s="47" t="s">
        <v>88</v>
      </c>
      <c r="C11" s="47">
        <v>5200</v>
      </c>
      <c r="D11" s="47">
        <v>3300</v>
      </c>
      <c r="E11" s="47">
        <v>2600</v>
      </c>
      <c r="F11" s="47">
        <v>1900</v>
      </c>
      <c r="G11" s="47">
        <v>650</v>
      </c>
    </row>
    <row r="12" spans="1:10">
      <c r="A12" s="47">
        <v>11</v>
      </c>
      <c r="B12" s="47" t="s">
        <v>89</v>
      </c>
      <c r="C12" s="47">
        <v>5700</v>
      </c>
      <c r="D12" s="47">
        <v>3600</v>
      </c>
      <c r="E12" s="47">
        <v>2900</v>
      </c>
      <c r="F12" s="47">
        <v>2000</v>
      </c>
      <c r="G12" s="47">
        <v>650</v>
      </c>
    </row>
    <row r="13" spans="1:10">
      <c r="A13" s="47">
        <v>12</v>
      </c>
      <c r="B13" s="47" t="s">
        <v>90</v>
      </c>
      <c r="C13" s="47">
        <v>6200</v>
      </c>
      <c r="D13" s="47">
        <v>3800</v>
      </c>
      <c r="E13" s="47">
        <v>3100</v>
      </c>
      <c r="F13" s="47">
        <v>2200</v>
      </c>
      <c r="G13" s="47">
        <v>700</v>
      </c>
    </row>
    <row r="14" spans="1:10">
      <c r="A14" s="47">
        <v>13</v>
      </c>
      <c r="B14" s="47" t="s">
        <v>91</v>
      </c>
      <c r="C14" s="47">
        <v>6800</v>
      </c>
      <c r="D14" s="47">
        <v>4100</v>
      </c>
      <c r="E14" s="47">
        <v>3200</v>
      </c>
      <c r="F14" s="47">
        <v>2200</v>
      </c>
      <c r="G14" s="47">
        <v>750</v>
      </c>
    </row>
    <row r="15" spans="1:10">
      <c r="A15" s="47">
        <v>14</v>
      </c>
      <c r="B15" s="47" t="s">
        <v>92</v>
      </c>
      <c r="C15" s="47">
        <v>7300</v>
      </c>
      <c r="D15" s="47">
        <v>4300</v>
      </c>
      <c r="E15" s="47">
        <v>3200</v>
      </c>
      <c r="F15" s="47">
        <v>2200</v>
      </c>
      <c r="G15" s="47">
        <v>800</v>
      </c>
    </row>
    <row r="16" spans="1:10">
      <c r="A16" s="47">
        <v>15</v>
      </c>
      <c r="B16" s="47" t="s">
        <v>93</v>
      </c>
      <c r="C16" s="47">
        <v>7500</v>
      </c>
      <c r="D16" s="47">
        <v>4300</v>
      </c>
      <c r="E16" s="47">
        <v>3200</v>
      </c>
      <c r="F16" s="47">
        <v>2200</v>
      </c>
      <c r="G16" s="47">
        <v>850</v>
      </c>
    </row>
    <row r="17" spans="1:7" ht="14.25" customHeight="1">
      <c r="A17" s="47">
        <v>16</v>
      </c>
      <c r="B17" s="47" t="s">
        <v>94</v>
      </c>
      <c r="C17" s="47">
        <v>7800</v>
      </c>
      <c r="D17" s="47">
        <v>4300</v>
      </c>
      <c r="E17" s="47">
        <v>3200</v>
      </c>
      <c r="F17" s="47">
        <v>2200</v>
      </c>
      <c r="G17" s="47">
        <v>850</v>
      </c>
    </row>
    <row r="18" spans="1:7">
      <c r="A18" s="47">
        <v>17</v>
      </c>
      <c r="B18" s="47" t="s">
        <v>95</v>
      </c>
      <c r="C18" s="47">
        <v>8300</v>
      </c>
      <c r="D18" s="47">
        <v>4300</v>
      </c>
      <c r="E18" s="47">
        <v>3200</v>
      </c>
      <c r="F18" s="47">
        <v>2200</v>
      </c>
      <c r="G18" s="47">
        <v>850</v>
      </c>
    </row>
  </sheetData>
  <sheetProtection password="CA41" sheet="1" objects="1" scenarios="1"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
  <sheetViews>
    <sheetView workbookViewId="0">
      <selection activeCell="H19" sqref="H19"/>
    </sheetView>
  </sheetViews>
  <sheetFormatPr defaultRowHeight="15"/>
  <cols>
    <col min="1" max="1" width="9.140625" style="5"/>
    <col min="2" max="2" width="21.140625" style="5" customWidth="1"/>
    <col min="3" max="16384" width="9.140625" style="5"/>
  </cols>
  <sheetData>
    <row r="1" spans="1:5">
      <c r="A1" s="47" t="s">
        <v>161</v>
      </c>
      <c r="B1" s="47" t="s">
        <v>76</v>
      </c>
      <c r="C1" s="47" t="s">
        <v>162</v>
      </c>
      <c r="D1" s="47" t="s">
        <v>163</v>
      </c>
      <c r="E1" s="47" t="s">
        <v>169</v>
      </c>
    </row>
    <row r="2" spans="1:5">
      <c r="A2" s="47">
        <v>1</v>
      </c>
      <c r="B2" s="47" t="s">
        <v>157</v>
      </c>
      <c r="C2" s="47">
        <v>360</v>
      </c>
      <c r="D2" s="47">
        <v>180</v>
      </c>
      <c r="E2" s="47">
        <v>180</v>
      </c>
    </row>
    <row r="3" spans="1:5">
      <c r="A3" s="47">
        <v>2</v>
      </c>
      <c r="B3" s="47" t="s">
        <v>158</v>
      </c>
      <c r="C3" s="47">
        <v>500</v>
      </c>
      <c r="D3" s="47">
        <v>260</v>
      </c>
      <c r="E3" s="47">
        <v>260</v>
      </c>
    </row>
    <row r="4" spans="1:5">
      <c r="A4" s="47">
        <v>3</v>
      </c>
      <c r="B4" s="47" t="s">
        <v>159</v>
      </c>
      <c r="C4" s="47">
        <v>800</v>
      </c>
      <c r="D4" s="47">
        <v>400</v>
      </c>
      <c r="E4" s="47">
        <v>400</v>
      </c>
    </row>
    <row r="5" spans="1:5">
      <c r="A5" s="47">
        <v>4</v>
      </c>
      <c r="B5" s="47" t="s">
        <v>160</v>
      </c>
      <c r="C5" s="47">
        <v>1200</v>
      </c>
      <c r="D5" s="47">
        <v>720</v>
      </c>
      <c r="E5" s="47">
        <v>720</v>
      </c>
    </row>
  </sheetData>
  <sheetProtection password="CA41"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Master</vt:lpstr>
      <vt:lpstr>Report</vt:lpstr>
      <vt:lpstr>Option</vt:lpstr>
      <vt:lpstr>Statement</vt:lpstr>
      <vt:lpstr>Pay Band</vt:lpstr>
      <vt:lpstr>HRA</vt:lpstr>
      <vt:lpstr>CCA</vt:lpstr>
      <vt:lpstr>Report!Print_Titles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DHANU</dc:creator>
  <cp:lastModifiedBy>baskar</cp:lastModifiedBy>
  <cp:lastPrinted>2017-10-23T13:59:32Z</cp:lastPrinted>
  <dcterms:created xsi:type="dcterms:W3CDTF">2017-10-15T08:56:18Z</dcterms:created>
  <dcterms:modified xsi:type="dcterms:W3CDTF">2017-10-23T15:17:00Z</dcterms:modified>
</cp:coreProperties>
</file>